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drawings/drawing5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Respaldo Ehdz\resE\2019\SHCP\Informes Trimestrales\"/>
    </mc:Choice>
  </mc:AlternateContent>
  <bookViews>
    <workbookView xWindow="0" yWindow="285" windowWidth="15195" windowHeight="7755"/>
  </bookViews>
  <sheets>
    <sheet name="PC" sheetId="30" r:id="rId1"/>
    <sheet name="GL" sheetId="23" r:id="rId2"/>
    <sheet name="RC" sheetId="27" r:id="rId3"/>
    <sheet name="FONDO GL" sheetId="24" r:id="rId4"/>
    <sheet name="FONDO GL CDI" sheetId="25" r:id="rId5"/>
    <sheet name="FONDO MUTUAL" sheetId="26" r:id="rId6"/>
    <sheet name="RC PROVISION" sheetId="29" state="hidden" r:id="rId7"/>
  </sheets>
  <externalReferences>
    <externalReference r:id="rId8"/>
  </externalReferences>
  <definedNames>
    <definedName name="_xlnm._FilterDatabase" localSheetId="0" hidden="1">PC!$B$13:$D$66</definedName>
    <definedName name="_xlnm.Print_Area" localSheetId="3">'FONDO GL'!$B$1:$C$31</definedName>
    <definedName name="_xlnm.Print_Area" localSheetId="4">'FONDO GL CDI'!$B$1:$C$30</definedName>
    <definedName name="_xlnm.Print_Area" localSheetId="5">'FONDO MUTUAL'!$B$1:$C$145</definedName>
    <definedName name="_xlnm.Print_Area" localSheetId="1">GL!$B$1:$C$19</definedName>
    <definedName name="_xlnm.Print_Area" localSheetId="0">PC!$B$1:$C$67</definedName>
    <definedName name="_xlnm.Print_Area" localSheetId="2">'RC'!$B$1:$C$111</definedName>
    <definedName name="_xlnm.Print_Area" localSheetId="6">'RC PROVISION'!$B$1:$C$129</definedName>
    <definedName name="FSD" localSheetId="4">'[1]Analitico Garantias Liquidas'!#REF!</definedName>
    <definedName name="FSD" localSheetId="0">'[1]Analitico Garantias Liquidas'!#REF!</definedName>
    <definedName name="FSD" localSheetId="6">'[1]Analitico Garantias Liquidas'!#REF!</definedName>
    <definedName name="FSD">'[1]Analitico Garantias Liquidas'!#REF!</definedName>
    <definedName name="Mensual_20_Analitico" localSheetId="4">'[1]Analitico Garantias Liquidas'!#REF!</definedName>
    <definedName name="Mensual_20_Analitico" localSheetId="0">'[1]Analitico Garantias Liquidas'!#REF!</definedName>
    <definedName name="Mensual_20_Analitico" localSheetId="6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GL CDI'!$1:$11</definedName>
    <definedName name="_xlnm.Print_Titles" localSheetId="5">'FONDO MUTUAL'!$1:$11</definedName>
    <definedName name="_xlnm.Print_Titles" localSheetId="1">GL!$1:$11</definedName>
    <definedName name="_xlnm.Print_Titles" localSheetId="0">PC!$1:$13</definedName>
    <definedName name="_xlnm.Print_Titles" localSheetId="2">'RC'!$1:$11</definedName>
    <definedName name="_xlnm.Print_Titles" localSheetId="6">'RC PROVISION'!$1:$11</definedName>
  </definedNames>
  <calcPr calcId="162913"/>
</workbook>
</file>

<file path=xl/calcChain.xml><?xml version="1.0" encoding="utf-8"?>
<calcChain xmlns="http://schemas.openxmlformats.org/spreadsheetml/2006/main">
  <c r="C140" i="26" l="1"/>
  <c r="C136" i="26"/>
  <c r="C134" i="26"/>
  <c r="C128" i="26"/>
  <c r="C126" i="26"/>
  <c r="C125" i="26"/>
  <c r="C116" i="26"/>
  <c r="C114" i="26"/>
  <c r="C110" i="26"/>
  <c r="C104" i="26"/>
  <c r="C102" i="26"/>
  <c r="C99" i="26"/>
  <c r="C95" i="26"/>
  <c r="C92" i="26"/>
  <c r="C91" i="26"/>
  <c r="C86" i="26"/>
  <c r="C84" i="26"/>
  <c r="C81" i="26"/>
  <c r="C76" i="26"/>
  <c r="C69" i="26"/>
  <c r="C68" i="26"/>
  <c r="C62" i="26"/>
  <c r="C57" i="26"/>
  <c r="C54" i="26"/>
  <c r="C49" i="26" s="1"/>
  <c r="C50" i="26"/>
  <c r="C45" i="26"/>
  <c r="C42" i="26"/>
  <c r="C40" i="26"/>
  <c r="C37" i="26"/>
  <c r="C29" i="26"/>
  <c r="C21" i="26"/>
  <c r="C12" i="26" s="1"/>
  <c r="C17" i="26"/>
  <c r="C15" i="26"/>
  <c r="C13" i="26"/>
  <c r="C25" i="25"/>
  <c r="C24" i="25"/>
  <c r="C22" i="25"/>
  <c r="C20" i="25"/>
  <c r="C18" i="25"/>
  <c r="C16" i="25"/>
  <c r="C15" i="25"/>
  <c r="C13" i="25"/>
  <c r="C12" i="25"/>
  <c r="C25" i="24"/>
  <c r="C24" i="24" s="1"/>
  <c r="C20" i="24"/>
  <c r="C18" i="24"/>
  <c r="C17" i="24"/>
  <c r="C15" i="24"/>
  <c r="C13" i="24"/>
  <c r="C12" i="24"/>
  <c r="C106" i="27"/>
  <c r="C103" i="27"/>
  <c r="C98" i="27"/>
  <c r="C96" i="27"/>
  <c r="C95" i="27"/>
  <c r="C90" i="27"/>
  <c r="C88" i="27"/>
  <c r="C86" i="27"/>
  <c r="C82" i="27"/>
  <c r="C80" i="27"/>
  <c r="C78" i="27"/>
  <c r="C75" i="27"/>
  <c r="C73" i="27"/>
  <c r="C72" i="27"/>
  <c r="C67" i="27"/>
  <c r="C64" i="27"/>
  <c r="C60" i="27"/>
  <c r="C54" i="27"/>
  <c r="C53" i="27"/>
  <c r="C47" i="27"/>
  <c r="C44" i="27"/>
  <c r="C41" i="27"/>
  <c r="C38" i="27"/>
  <c r="C37" i="27"/>
  <c r="C33" i="27"/>
  <c r="C30" i="27"/>
  <c r="C28" i="27"/>
  <c r="C26" i="27"/>
  <c r="C20" i="27"/>
  <c r="C17" i="27"/>
  <c r="C15" i="27"/>
  <c r="C13" i="27"/>
  <c r="C12" i="27"/>
  <c r="C64" i="30" l="1"/>
  <c r="C59" i="30"/>
  <c r="C58" i="30" s="1"/>
  <c r="C56" i="30"/>
  <c r="C54" i="30"/>
  <c r="C51" i="30"/>
  <c r="C48" i="30"/>
  <c r="C46" i="30"/>
  <c r="C41" i="30"/>
  <c r="C37" i="30"/>
  <c r="C35" i="30"/>
  <c r="C33" i="30"/>
  <c r="C30" i="30"/>
  <c r="C28" i="30"/>
  <c r="C26" i="30"/>
  <c r="C20" i="30"/>
  <c r="C17" i="30"/>
  <c r="C15" i="30"/>
  <c r="C32" i="30" l="1"/>
  <c r="C14" i="30"/>
  <c r="C50" i="30" l="1"/>
  <c r="C40" i="30" l="1"/>
  <c r="C66" i="30" s="1"/>
  <c r="C25" i="27" l="1"/>
  <c r="C13" i="23" l="1"/>
  <c r="C12" i="23" s="1"/>
  <c r="C15" i="23" s="1"/>
  <c r="B9" i="27" l="1"/>
  <c r="B9" i="24" s="1"/>
  <c r="B9" i="25" s="1"/>
  <c r="C28" i="24" l="1"/>
  <c r="C109" i="27" l="1"/>
  <c r="C100" i="29" l="1"/>
  <c r="C97" i="29"/>
  <c r="C92" i="29"/>
  <c r="C90" i="29"/>
  <c r="C87" i="29"/>
  <c r="C84" i="29"/>
  <c r="C81" i="29"/>
  <c r="C72" i="29"/>
  <c r="C69" i="29"/>
  <c r="C76" i="29"/>
  <c r="C67" i="29"/>
  <c r="C65" i="29"/>
  <c r="C60" i="29"/>
  <c r="C53" i="29"/>
  <c r="C52" i="29" s="1"/>
  <c r="C47" i="29"/>
  <c r="C43" i="29"/>
  <c r="C40" i="29"/>
  <c r="C37" i="29"/>
  <c r="C34" i="29"/>
  <c r="C32" i="29"/>
  <c r="C26" i="29"/>
  <c r="C20" i="29"/>
  <c r="C12" i="29" s="1"/>
  <c r="C17" i="29"/>
  <c r="C15" i="29"/>
  <c r="C13" i="29"/>
  <c r="C80" i="29" l="1"/>
  <c r="C109" i="29"/>
  <c r="C36" i="29"/>
  <c r="C127" i="29" l="1"/>
  <c r="C129" i="29" s="1"/>
  <c r="C28" i="25"/>
  <c r="C30" i="25" l="1"/>
  <c r="C17" i="23"/>
  <c r="C143" i="26" l="1"/>
  <c r="C145" i="26" s="1"/>
  <c r="C30" i="24"/>
  <c r="C111" i="27"/>
</calcChain>
</file>

<file path=xl/sharedStrings.xml><?xml version="1.0" encoding="utf-8"?>
<sst xmlns="http://schemas.openxmlformats.org/spreadsheetml/2006/main" count="481" uniqueCount="135">
  <si>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</si>
  <si>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</si>
  <si>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</si>
  <si>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</si>
  <si>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</si>
  <si>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</si>
  <si>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</si>
  <si>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</si>
  <si>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</si>
  <si>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</si>
  <si>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</si>
  <si>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</si>
  <si>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</si>
  <si>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</si>
  <si>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</si>
  <si>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</si>
  <si>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</si>
  <si>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</si>
  <si>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</si>
  <si>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</si>
  <si>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</si>
  <si>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CELAYA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</si>
  <si>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</si>
  <si>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</si>
  <si>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</si>
  <si>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</si>
  <si>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</si>
  <si>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</si>
  <si>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</si>
  <si>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</si>
  <si>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</si>
  <si>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</si>
  <si>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</si>
  <si>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</si>
  <si>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</si>
  <si>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</si>
  <si>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LA BARCA</t>
  </si>
  <si>
    <t>CENTRO - OCCIDENTE</t>
  </si>
  <si>
    <t>ESTADO DE MEXICO</t>
  </si>
  <si>
    <t>MORELIA</t>
  </si>
  <si>
    <t>TUXPAN</t>
  </si>
  <si>
    <t>PACHUCA DE SOTO</t>
  </si>
  <si>
    <t>VALLE DE SANTIAGO</t>
  </si>
  <si>
    <t>REYNOSA</t>
  </si>
  <si>
    <t>TEHUANTEPEC</t>
  </si>
  <si>
    <t>GUASAVE</t>
  </si>
  <si>
    <t>BAJA CALIFORNIA</t>
  </si>
  <si>
    <t>TLAXCALA</t>
  </si>
  <si>
    <t>CD OBREGON</t>
  </si>
  <si>
    <t>AMECA</t>
  </si>
  <si>
    <t>GUERRERO</t>
  </si>
  <si>
    <t>PETATLAN</t>
  </si>
  <si>
    <t>DURANGO</t>
  </si>
  <si>
    <t>CD VICTORIA</t>
  </si>
  <si>
    <t>VALLE HERMOSO</t>
  </si>
  <si>
    <t>TABASCO</t>
  </si>
  <si>
    <t>IRAPUATO</t>
  </si>
  <si>
    <t>TEPATITLAN</t>
  </si>
  <si>
    <t>GUADALAJARA</t>
  </si>
  <si>
    <t>ZAMORA</t>
  </si>
  <si>
    <t>AGUASCALIENTES</t>
  </si>
  <si>
    <t>NUEVO LEON</t>
  </si>
  <si>
    <t>MONTERREY</t>
  </si>
  <si>
    <t>DELICIAS</t>
  </si>
  <si>
    <t>HIDALGO DEL PARRAL</t>
  </si>
  <si>
    <t>SAN LUIS POTOSI</t>
  </si>
  <si>
    <t>CD VALLES</t>
  </si>
  <si>
    <t>COAHUILA</t>
  </si>
  <si>
    <t>TORREON</t>
  </si>
  <si>
    <t>MONCLOVA</t>
  </si>
  <si>
    <t>CHILPANCINGO</t>
  </si>
  <si>
    <t>OMETEPEC</t>
  </si>
  <si>
    <t>MORELOS</t>
  </si>
  <si>
    <t>CUAUTLA</t>
  </si>
  <si>
    <t>IXMIQUILPAN</t>
  </si>
  <si>
    <t>BAJA CALIFORNIA SUR</t>
  </si>
  <si>
    <t>LA PAZ</t>
  </si>
  <si>
    <t>HERMOSILLO</t>
  </si>
  <si>
    <t>VICAM</t>
  </si>
  <si>
    <t>VILLAHERMOSA</t>
  </si>
  <si>
    <t>EMILIANO ZAPATA</t>
  </si>
  <si>
    <t>QUINTANA ROO</t>
  </si>
  <si>
    <t>CORPORATIVO</t>
  </si>
  <si>
    <t>COLIMA</t>
  </si>
  <si>
    <t>MEXICALI</t>
  </si>
  <si>
    <t>NAVOJOA</t>
  </si>
  <si>
    <t>CHETUMAL</t>
  </si>
  <si>
    <t>Dirección General Adjunta de Promoción de Negocios y Coordinación Regional</t>
  </si>
  <si>
    <t>CARDENAS</t>
  </si>
  <si>
    <t>FONDO DE GARANTIAS LIQUIDAS</t>
  </si>
  <si>
    <t>CORDOBA</t>
  </si>
  <si>
    <t>VILLAFLORES</t>
  </si>
  <si>
    <t>FONDO DE GARANTIAS LIQUIDAS (CDI)</t>
  </si>
  <si>
    <t>FONDO MUTUAL DE GARANTIAS LIQUIDAS</t>
  </si>
  <si>
    <t>CD GUZMAN</t>
  </si>
  <si>
    <t>PUERTO VALLARTA</t>
  </si>
  <si>
    <t>APATZINGAN</t>
  </si>
  <si>
    <t>LA PIEDAD</t>
  </si>
  <si>
    <t>LAZARO CARDENAS</t>
  </si>
  <si>
    <t>MARAVATIO</t>
  </si>
  <si>
    <t>URUAPAN</t>
  </si>
  <si>
    <t>TEPIC</t>
  </si>
  <si>
    <t>ENSENADA</t>
  </si>
  <si>
    <t>SAN LUIS RIO COLORADO</t>
  </si>
  <si>
    <t>CD CONSTITUCION</t>
  </si>
  <si>
    <t>MAZATLAN</t>
  </si>
  <si>
    <t>MAGDALENA</t>
  </si>
  <si>
    <t>CD JUAREZ</t>
  </si>
  <si>
    <t>NUEVO CASAS GRANDES</t>
  </si>
  <si>
    <t>SABINAS</t>
  </si>
  <si>
    <t>SALTILLO</t>
  </si>
  <si>
    <t>GUADALUPE VICTORIA</t>
  </si>
  <si>
    <t>CD MANTE</t>
  </si>
  <si>
    <t>TLALTENANGO</t>
  </si>
  <si>
    <t>ATLACOMULCO</t>
  </si>
  <si>
    <t>HUAJUAPAN</t>
  </si>
  <si>
    <t>PINOTEPA NACIONAL</t>
  </si>
  <si>
    <t>TUXTEPEC</t>
  </si>
  <si>
    <t>CD SERDAN</t>
  </si>
  <si>
    <t>TEZIUTLAN</t>
  </si>
  <si>
    <t>MARTINEZ DE LA TORRE</t>
  </si>
  <si>
    <t>PANUCO</t>
  </si>
  <si>
    <t>POZA RICA</t>
  </si>
  <si>
    <t>SAN ANDRES TUXTLA</t>
  </si>
  <si>
    <t>XALAPA</t>
  </si>
  <si>
    <t>COMITAN</t>
  </si>
  <si>
    <t>TONALA</t>
  </si>
  <si>
    <t>PROGRAMA DE REDUCCION DE COSTOS DE ACCESO AL CREDITO</t>
  </si>
  <si>
    <t>GARANTIAS LIQUIDAS CAPITALIZABLES</t>
  </si>
  <si>
    <t>OCTUBRE - DICIEMBRE 2017</t>
  </si>
  <si>
    <t>AUTLAN</t>
  </si>
  <si>
    <t>Monto_Constituído</t>
  </si>
  <si>
    <t>JULIO - SEPTIEMBRE 2019</t>
  </si>
  <si>
    <t>PROGRAMA DE CAPACITACIÓN PARA PRODUCTORES E INTERMEDIARIOS FINANCIEROS RURALES</t>
  </si>
  <si>
    <t>A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</si>
</sst>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9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Montserrat SemiBold"/>
    </font>
    <font>
      <b/>
      <sz val="10"/>
      <name val="Montserrat SemiBold"/>
    </font>
    <font>
      <b/>
      <sz val="11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4C19C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69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5" borderId="13" xfId="323" applyNumberFormat="1" applyFont="1" applyFill="1" applyBorder="1" applyAlignment="1">
      <alignment horizontal="center" vertical="center"/>
    </xf>
    <xf numFmtId="164" fontId="4" fillId="0" borderId="14" xfId="323" applyNumberFormat="1" applyFont="1" applyBorder="1"/>
    <xf numFmtId="44" fontId="1" fillId="25" borderId="13" xfId="323" applyNumberFormat="1" applyFont="1" applyFill="1" applyBorder="1" applyAlignment="1">
      <alignment horizontal="center" vertical="center"/>
    </xf>
    <xf numFmtId="0" fontId="4" fillId="0" borderId="13" xfId="323" applyFont="1" applyBorder="1" applyAlignment="1">
      <alignment horizontal="center"/>
    </xf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24" borderId="10" xfId="323" applyFont="1" applyFill="1" applyBorder="1" applyAlignment="1">
      <alignment horizontal="center"/>
    </xf>
    <xf numFmtId="44" fontId="4" fillId="24" borderId="12" xfId="323" applyNumberFormat="1" applyFont="1" applyFill="1" applyBorder="1" applyAlignment="1">
      <alignment horizontal="center" vertical="center"/>
    </xf>
    <xf numFmtId="0" fontId="4" fillId="25" borderId="13" xfId="323" applyFont="1" applyFill="1" applyBorder="1" applyAlignment="1"/>
    <xf numFmtId="44" fontId="4" fillId="25" borderId="13" xfId="323" applyNumberFormat="1" applyFont="1" applyFill="1" applyBorder="1" applyAlignment="1">
      <alignment horizontal="center" vertical="center" wrapText="1"/>
    </xf>
    <xf numFmtId="0" fontId="4" fillId="25" borderId="16" xfId="323" applyFont="1" applyFill="1" applyBorder="1" applyAlignment="1">
      <alignment horizontal="center"/>
    </xf>
    <xf numFmtId="43" fontId="4" fillId="25" borderId="17" xfId="262" applyFont="1" applyFill="1" applyBorder="1" applyAlignment="1">
      <alignment horizontal="center" vertical="center" wrapText="1"/>
    </xf>
    <xf numFmtId="43" fontId="1" fillId="25" borderId="17" xfId="262" applyFont="1" applyFill="1" applyBorder="1" applyAlignment="1">
      <alignment horizontal="center" vertical="center" wrapText="1"/>
    </xf>
    <xf numFmtId="0" fontId="4" fillId="25" borderId="17" xfId="323" applyFont="1" applyFill="1" applyBorder="1" applyAlignment="1">
      <alignment horizontal="center"/>
    </xf>
    <xf numFmtId="0" fontId="4" fillId="25" borderId="13" xfId="323" applyFont="1" applyFill="1" applyBorder="1" applyAlignment="1">
      <alignment horizontal="left"/>
    </xf>
    <xf numFmtId="0" fontId="1" fillId="25" borderId="15" xfId="323" applyFont="1" applyFill="1" applyBorder="1" applyAlignment="1">
      <alignment horizontal="left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0" fontId="4" fillId="25" borderId="11" xfId="323" applyFont="1" applyFill="1" applyBorder="1" applyAlignment="1">
      <alignment horizontal="center"/>
    </xf>
    <xf numFmtId="0" fontId="1" fillId="25" borderId="11" xfId="323" applyFont="1" applyFill="1" applyBorder="1" applyAlignment="1">
      <alignment horizontal="right" indent="1"/>
    </xf>
    <xf numFmtId="0" fontId="1" fillId="25" borderId="15" xfId="323" applyFont="1" applyFill="1" applyBorder="1" applyAlignment="1">
      <alignment horizontal="right" indent="1"/>
    </xf>
    <xf numFmtId="43" fontId="1" fillId="25" borderId="18" xfId="262" applyFont="1" applyFill="1" applyBorder="1" applyAlignment="1">
      <alignment horizontal="center" vertical="center" wrapText="1"/>
    </xf>
    <xf numFmtId="43" fontId="4" fillId="25" borderId="16" xfId="262" applyFont="1" applyFill="1" applyBorder="1" applyAlignment="1">
      <alignment horizontal="center" vertical="center" wrapText="1"/>
    </xf>
    <xf numFmtId="0" fontId="25" fillId="0" borderId="0" xfId="323" applyFont="1"/>
    <xf numFmtId="0" fontId="26" fillId="0" borderId="0" xfId="323" applyFont="1" applyBorder="1" applyAlignment="1">
      <alignment horizontal="center" wrapText="1"/>
    </xf>
    <xf numFmtId="0" fontId="27" fillId="0" borderId="0" xfId="323" applyFont="1" applyBorder="1" applyAlignment="1">
      <alignment horizontal="center" wrapText="1"/>
    </xf>
    <xf numFmtId="0" fontId="4" fillId="0" borderId="0" xfId="323" applyFont="1" applyBorder="1" applyAlignment="1">
      <alignment horizontal="center" wrapText="1"/>
    </xf>
    <xf numFmtId="0" fontId="1" fillId="25" borderId="17" xfId="323" applyFont="1" applyFill="1" applyBorder="1" applyAlignment="1">
      <alignment horizontal="right" indent="1"/>
    </xf>
    <xf numFmtId="43" fontId="1" fillId="25" borderId="13" xfId="262" applyFont="1" applyFill="1" applyBorder="1" applyAlignment="1">
      <alignment horizontal="center" vertical="center"/>
    </xf>
    <xf numFmtId="0" fontId="1" fillId="25" borderId="13" xfId="323" applyFont="1" applyFill="1" applyBorder="1" applyAlignment="1">
      <alignment horizontal="left"/>
    </xf>
    <xf numFmtId="0" fontId="4" fillId="25" borderId="10" xfId="323" applyFont="1" applyFill="1" applyBorder="1" applyAlignment="1">
      <alignment horizontal="center"/>
    </xf>
    <xf numFmtId="44" fontId="1" fillId="0" borderId="0" xfId="323" applyNumberFormat="1"/>
    <xf numFmtId="4" fontId="1" fillId="0" borderId="0" xfId="323" applyNumberFormat="1"/>
    <xf numFmtId="43" fontId="0" fillId="0" borderId="0" xfId="262" applyFont="1"/>
    <xf numFmtId="0" fontId="4" fillId="25" borderId="15" xfId="323" applyFont="1" applyFill="1" applyBorder="1" applyAlignment="1">
      <alignment horizontal="left"/>
    </xf>
    <xf numFmtId="43" fontId="1" fillId="0" borderId="0" xfId="323" applyNumberFormat="1"/>
    <xf numFmtId="43" fontId="1" fillId="0" borderId="0" xfId="262" applyFont="1"/>
    <xf numFmtId="0" fontId="4" fillId="25" borderId="20" xfId="323" applyFont="1" applyFill="1" applyBorder="1" applyAlignment="1"/>
    <xf numFmtId="0" fontId="6" fillId="0" borderId="0" xfId="323" applyFont="1" applyAlignment="1">
      <alignment horizontal="center" wrapText="1"/>
    </xf>
    <xf numFmtId="0" fontId="5" fillId="0" borderId="0" xfId="323" applyFont="1" applyAlignment="1">
      <alignment vertical="center" wrapText="1"/>
    </xf>
    <xf numFmtId="0" fontId="1" fillId="0" borderId="0" xfId="323" applyBorder="1"/>
    <xf numFmtId="164" fontId="5" fillId="0" borderId="0" xfId="323" applyNumberFormat="1" applyFont="1" applyBorder="1"/>
    <xf numFmtId="0" fontId="4" fillId="0" borderId="0" xfId="323" applyFont="1" applyBorder="1"/>
    <xf numFmtId="0" fontId="2" fillId="0" borderId="0" xfId="323" applyFont="1" applyBorder="1"/>
    <xf numFmtId="164" fontId="2" fillId="0" borderId="0" xfId="323" applyNumberFormat="1" applyFont="1" applyBorder="1"/>
    <xf numFmtId="164" fontId="2" fillId="0" borderId="0" xfId="323" applyNumberFormat="1" applyFont="1"/>
    <xf numFmtId="0" fontId="1" fillId="25" borderId="22" xfId="323" applyFont="1" applyFill="1" applyBorder="1" applyAlignment="1">
      <alignment horizontal="right" indent="1"/>
    </xf>
    <xf numFmtId="43" fontId="1" fillId="25" borderId="21" xfId="262" applyFont="1" applyFill="1" applyBorder="1" applyAlignment="1">
      <alignment horizontal="center" vertical="center" wrapText="1"/>
    </xf>
    <xf numFmtId="0" fontId="4" fillId="0" borderId="19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left" vertical="top" wrapText="1"/>
    </xf>
    <xf numFmtId="0" fontId="6" fillId="0" borderId="0" xfId="323" applyFont="1" applyBorder="1" applyAlignment="1">
      <alignment horizontal="center" wrapText="1"/>
    </xf>
    <xf numFmtId="49" fontId="5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28" fillId="0" borderId="19" xfId="0" applyFont="1" applyBorder="1" applyAlignment="1">
      <alignment horizontal="left" wrapText="1"/>
    </xf>
    <xf numFmtId="0" fontId="28" fillId="0" borderId="0" xfId="0" applyFont="1" applyBorder="1" applyAlignment="1">
      <alignment horizontal="center"/>
    </xf>
    <xf numFmtId="0" fontId="27" fillId="0" borderId="0" xfId="323" applyFont="1" applyAlignment="1">
      <alignment horizontal="center"/>
    </xf>
    <xf numFmtId="0" fontId="28" fillId="0" borderId="0" xfId="0" applyFont="1" applyBorder="1" applyAlignment="1">
      <alignment horizontal="center" wrapText="1"/>
    </xf>
    <xf numFmtId="0" fontId="4" fillId="0" borderId="0" xfId="323" applyFont="1" applyAlignment="1">
      <alignment horizontal="center"/>
    </xf>
    <xf numFmtId="0" fontId="28" fillId="0" borderId="0" xfId="0" applyFont="1" applyBorder="1" applyAlignment="1">
      <alignment horizontal="left" wrapText="1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  <xf numFmtId="0" fontId="4" fillId="26" borderId="0" xfId="0" applyFont="1" applyFill="1" applyBorder="1" applyAlignment="1">
      <alignment horizontal="center" vertical="center" wrapText="1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Bueno" xfId="145" builtinId="26" customBuiltin="1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47626</xdr:rowOff>
    </xdr:from>
    <xdr:to>
      <xdr:col>3</xdr:col>
      <xdr:colOff>19050</xdr:colOff>
      <xdr:row>3</xdr:row>
      <xdr:rowOff>57151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23"/>
        <a:stretch/>
      </xdr:blipFill>
      <xdr:spPr>
        <a:xfrm>
          <a:off x="762000" y="47626"/>
          <a:ext cx="4076700" cy="495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1152525</xdr:colOff>
      <xdr:row>3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23"/>
        <a:stretch/>
      </xdr:blipFill>
      <xdr:spPr>
        <a:xfrm>
          <a:off x="762000" y="0"/>
          <a:ext cx="40767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1104900</xdr:colOff>
      <xdr:row>3</xdr:row>
      <xdr:rowOff>9525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23"/>
        <a:stretch/>
      </xdr:blipFill>
      <xdr:spPr>
        <a:xfrm>
          <a:off x="762000" y="0"/>
          <a:ext cx="4076700" cy="4953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0</xdr:rowOff>
    </xdr:from>
    <xdr:to>
      <xdr:col>2</xdr:col>
      <xdr:colOff>1095375</xdr:colOff>
      <xdr:row>3</xdr:row>
      <xdr:rowOff>9525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23"/>
        <a:stretch/>
      </xdr:blipFill>
      <xdr:spPr>
        <a:xfrm>
          <a:off x="847725" y="0"/>
          <a:ext cx="4076700" cy="4953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1009650</xdr:colOff>
      <xdr:row>3</xdr:row>
      <xdr:rowOff>9525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23"/>
        <a:stretch/>
      </xdr:blipFill>
      <xdr:spPr>
        <a:xfrm>
          <a:off x="762000" y="0"/>
          <a:ext cx="4076700" cy="495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1009650</xdr:colOff>
      <xdr:row>3</xdr:row>
      <xdr:rowOff>9525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23"/>
        <a:stretch/>
      </xdr:blipFill>
      <xdr:spPr>
        <a:xfrm>
          <a:off x="762000" y="0"/>
          <a:ext cx="4076700" cy="4953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2028825</xdr:colOff>
      <xdr:row>3</xdr:row>
      <xdr:rowOff>95250</xdr:rowOff>
    </xdr:to>
    <xdr:pic>
      <xdr:nvPicPr>
        <xdr:cNvPr id="2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0</xdr:rowOff>
    </xdr:from>
    <xdr:to>
      <xdr:col>3</xdr:col>
      <xdr:colOff>0</xdr:colOff>
      <xdr:row>3</xdr:row>
      <xdr:rowOff>100257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0"/>
          <a:ext cx="1724025" cy="5860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zoomScaleNormal="100" workbookViewId="0">
      <selection activeCell="F25" sqref="F25"/>
    </sheetView>
  </sheetViews>
  <sheetFormatPr baseColWidth="10" defaultRowHeight="12.75" x14ac:dyDescent="0.2"/>
  <cols>
    <col min="1" max="1" width="11.42578125" style="1"/>
    <col min="2" max="2" width="38.5703125" style="1" customWidth="1"/>
    <col min="3" max="3" width="22.28515625" style="38" bestFit="1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8" x14ac:dyDescent="0.2">
      <c r="A1" s="3"/>
      <c r="B1" s="2"/>
      <c r="C1" s="52"/>
    </row>
    <row r="2" spans="1:8" x14ac:dyDescent="0.2">
      <c r="A2" s="3"/>
      <c r="B2" s="2"/>
      <c r="C2" s="52"/>
    </row>
    <row r="3" spans="1:8" x14ac:dyDescent="0.2">
      <c r="A3" s="3"/>
      <c r="B3" s="4"/>
      <c r="C3" s="51"/>
    </row>
    <row r="4" spans="1:8" x14ac:dyDescent="0.2">
      <c r="A4" s="50"/>
      <c r="B4" s="49"/>
      <c r="C4" s="48"/>
      <c r="D4" s="47"/>
    </row>
    <row r="5" spans="1:8" x14ac:dyDescent="0.2">
      <c r="A5" s="3"/>
      <c r="B5" s="55" t="s">
        <v>87</v>
      </c>
      <c r="C5" s="55"/>
    </row>
    <row r="6" spans="1:8" x14ac:dyDescent="0.2">
      <c r="A6" s="3"/>
      <c r="B6" s="56"/>
      <c r="C6" s="56"/>
    </row>
    <row r="7" spans="1:8" x14ac:dyDescent="0.2">
      <c r="A7" s="3"/>
      <c r="B7" s="46"/>
      <c r="C7" s="46"/>
    </row>
    <row r="8" spans="1:8" ht="12.75" customHeight="1" x14ac:dyDescent="0.2">
      <c r="A8" s="3"/>
      <c r="B8" s="57" t="s">
        <v>133</v>
      </c>
      <c r="C8" s="57"/>
    </row>
    <row r="9" spans="1:8" x14ac:dyDescent="0.2">
      <c r="A9" s="3"/>
      <c r="B9" s="57"/>
      <c r="C9" s="57"/>
    </row>
    <row r="10" spans="1:8" x14ac:dyDescent="0.2">
      <c r="A10" s="3"/>
      <c r="B10" s="45"/>
      <c r="C10" s="45"/>
    </row>
    <row r="11" spans="1:8" x14ac:dyDescent="0.2">
      <c r="A11" s="3"/>
      <c r="B11" s="58" t="s">
        <v>132</v>
      </c>
      <c r="C11" s="58"/>
    </row>
    <row r="12" spans="1:8" x14ac:dyDescent="0.2">
      <c r="A12" s="3"/>
      <c r="B12" s="59"/>
      <c r="C12" s="59"/>
    </row>
    <row r="13" spans="1:8" ht="13.5" thickBot="1" x14ac:dyDescent="0.25">
      <c r="B13" s="68" t="s">
        <v>0</v>
      </c>
      <c r="C13" s="68" t="s">
        <v>15</v>
      </c>
      <c r="D13" s="2"/>
    </row>
    <row r="14" spans="1:8" ht="13.5" thickBot="1" x14ac:dyDescent="0.25">
      <c r="B14" s="15" t="s">
        <v>37</v>
      </c>
      <c r="C14" s="16">
        <f>+C15+C17+C20+C26+C28+C30</f>
        <v>1325707.25</v>
      </c>
      <c r="F14" s="38"/>
    </row>
    <row r="15" spans="1:8" x14ac:dyDescent="0.2">
      <c r="B15" s="17" t="s">
        <v>60</v>
      </c>
      <c r="C15" s="18">
        <f>SUM(C16)</f>
        <v>21000</v>
      </c>
    </row>
    <row r="16" spans="1:8" x14ac:dyDescent="0.2">
      <c r="B16" s="34" t="s">
        <v>60</v>
      </c>
      <c r="C16" s="19">
        <v>21000</v>
      </c>
      <c r="E16" s="43"/>
      <c r="F16" s="38"/>
      <c r="G16" s="38"/>
      <c r="H16" s="38"/>
    </row>
    <row r="17" spans="2:7" ht="12.75" customHeight="1" x14ac:dyDescent="0.2">
      <c r="B17" s="20" t="s">
        <v>1</v>
      </c>
      <c r="C17" s="18">
        <f>SUM(C18:C19)</f>
        <v>77150</v>
      </c>
      <c r="F17" s="38"/>
    </row>
    <row r="18" spans="2:7" x14ac:dyDescent="0.2">
      <c r="B18" s="34" t="s">
        <v>21</v>
      </c>
      <c r="C18" s="19">
        <v>17400</v>
      </c>
      <c r="E18" s="43"/>
      <c r="F18" s="38"/>
      <c r="G18" s="38"/>
    </row>
    <row r="19" spans="2:7" x14ac:dyDescent="0.2">
      <c r="B19" s="34" t="s">
        <v>56</v>
      </c>
      <c r="C19" s="19">
        <v>59750</v>
      </c>
      <c r="E19" s="43"/>
      <c r="F19" s="38"/>
    </row>
    <row r="20" spans="2:7" x14ac:dyDescent="0.2">
      <c r="B20" s="20" t="s">
        <v>35</v>
      </c>
      <c r="C20" s="18">
        <f>SUM(C21:C25)</f>
        <v>1091031.25</v>
      </c>
      <c r="F20" s="38"/>
    </row>
    <row r="21" spans="2:7" x14ac:dyDescent="0.2">
      <c r="B21" s="34" t="s">
        <v>49</v>
      </c>
      <c r="C21" s="19">
        <v>30000</v>
      </c>
      <c r="E21" s="43"/>
      <c r="F21" s="38"/>
      <c r="G21" s="38"/>
    </row>
    <row r="22" spans="2:7" x14ac:dyDescent="0.2">
      <c r="B22" s="34" t="s">
        <v>130</v>
      </c>
      <c r="C22" s="19">
        <v>30000</v>
      </c>
      <c r="E22" s="43"/>
      <c r="F22" s="38"/>
    </row>
    <row r="23" spans="2:7" x14ac:dyDescent="0.2">
      <c r="B23" s="34" t="s">
        <v>94</v>
      </c>
      <c r="C23" s="19">
        <v>30000</v>
      </c>
      <c r="E23" s="43"/>
      <c r="F23" s="38"/>
    </row>
    <row r="24" spans="2:7" x14ac:dyDescent="0.2">
      <c r="B24" s="34" t="s">
        <v>36</v>
      </c>
      <c r="C24" s="19">
        <v>971031.25</v>
      </c>
      <c r="E24" s="43"/>
      <c r="F24" s="38"/>
    </row>
    <row r="25" spans="2:7" x14ac:dyDescent="0.2">
      <c r="B25" s="34" t="s">
        <v>57</v>
      </c>
      <c r="C25" s="19">
        <v>30000</v>
      </c>
      <c r="E25" s="43"/>
      <c r="F25" s="38"/>
    </row>
    <row r="26" spans="2:7" x14ac:dyDescent="0.2">
      <c r="B26" s="20" t="s">
        <v>26</v>
      </c>
      <c r="C26" s="18">
        <f>SUM(C27:C27)</f>
        <v>12653.6</v>
      </c>
      <c r="F26" s="38"/>
    </row>
    <row r="27" spans="2:7" x14ac:dyDescent="0.2">
      <c r="B27" s="34" t="s">
        <v>97</v>
      </c>
      <c r="C27" s="19">
        <v>12653.6</v>
      </c>
      <c r="E27" s="43"/>
      <c r="F27" s="38"/>
    </row>
    <row r="28" spans="2:7" x14ac:dyDescent="0.2">
      <c r="B28" s="20" t="s">
        <v>2</v>
      </c>
      <c r="C28" s="18">
        <f>SUM(C29)</f>
        <v>75272.399999999994</v>
      </c>
      <c r="F28" s="38"/>
      <c r="G28" s="38"/>
    </row>
    <row r="29" spans="2:7" x14ac:dyDescent="0.2">
      <c r="B29" s="34" t="s">
        <v>2</v>
      </c>
      <c r="C29" s="19">
        <v>75272.399999999994</v>
      </c>
      <c r="E29" s="43"/>
      <c r="F29" s="38"/>
    </row>
    <row r="30" spans="2:7" x14ac:dyDescent="0.2">
      <c r="B30" s="25" t="s">
        <v>3</v>
      </c>
      <c r="C30" s="18">
        <f>SUM(C31:C31)</f>
        <v>48600</v>
      </c>
      <c r="F30" s="38"/>
    </row>
    <row r="31" spans="2:7" ht="13.5" thickBot="1" x14ac:dyDescent="0.25">
      <c r="B31" s="26" t="s">
        <v>3</v>
      </c>
      <c r="C31" s="19">
        <v>48600</v>
      </c>
      <c r="E31" s="43"/>
      <c r="F31" s="38"/>
    </row>
    <row r="32" spans="2:7" ht="13.5" thickBot="1" x14ac:dyDescent="0.25">
      <c r="B32" s="15" t="s">
        <v>4</v>
      </c>
      <c r="C32" s="16">
        <f>+C33+C35+C37</f>
        <v>1039328</v>
      </c>
      <c r="F32" s="38"/>
    </row>
    <row r="33" spans="2:7" x14ac:dyDescent="0.2">
      <c r="B33" s="37" t="s">
        <v>46</v>
      </c>
      <c r="C33" s="29">
        <f>SUM(C34:C34)</f>
        <v>100000</v>
      </c>
      <c r="F33" s="38"/>
    </row>
    <row r="34" spans="2:7" x14ac:dyDescent="0.2">
      <c r="B34" s="26" t="s">
        <v>84</v>
      </c>
      <c r="C34" s="19">
        <v>100000</v>
      </c>
      <c r="E34" s="43"/>
      <c r="F34" s="38"/>
      <c r="G34" s="38"/>
    </row>
    <row r="35" spans="2:7" x14ac:dyDescent="0.2">
      <c r="B35" s="25" t="s">
        <v>75</v>
      </c>
      <c r="C35" s="18">
        <f>SUM(C36:C36)</f>
        <v>30000</v>
      </c>
      <c r="F35" s="38"/>
    </row>
    <row r="36" spans="2:7" x14ac:dyDescent="0.2">
      <c r="B36" s="26" t="s">
        <v>104</v>
      </c>
      <c r="C36" s="19">
        <v>30000</v>
      </c>
      <c r="E36" s="43"/>
      <c r="F36" s="38"/>
    </row>
    <row r="37" spans="2:7" x14ac:dyDescent="0.2">
      <c r="B37" s="25" t="s">
        <v>5</v>
      </c>
      <c r="C37" s="18">
        <f>SUM(C38:C39)</f>
        <v>909328</v>
      </c>
      <c r="F37" s="38"/>
    </row>
    <row r="38" spans="2:7" x14ac:dyDescent="0.2">
      <c r="B38" s="26" t="s">
        <v>77</v>
      </c>
      <c r="C38" s="19">
        <v>729328</v>
      </c>
      <c r="E38" s="43"/>
      <c r="F38" s="38"/>
    </row>
    <row r="39" spans="2:7" ht="13.5" thickBot="1" x14ac:dyDescent="0.25">
      <c r="B39" s="27" t="s">
        <v>78</v>
      </c>
      <c r="C39" s="28">
        <v>180000</v>
      </c>
      <c r="E39" s="43"/>
      <c r="F39" s="38"/>
    </row>
    <row r="40" spans="2:7" ht="13.5" thickBot="1" x14ac:dyDescent="0.25">
      <c r="B40" s="44" t="s">
        <v>6</v>
      </c>
      <c r="C40" s="16">
        <f>+C41+C46+C48</f>
        <v>993922.9</v>
      </c>
      <c r="F40" s="38"/>
    </row>
    <row r="41" spans="2:7" x14ac:dyDescent="0.2">
      <c r="B41" s="25" t="s">
        <v>7</v>
      </c>
      <c r="C41" s="18">
        <f>SUM(C42:C45)</f>
        <v>866053.3</v>
      </c>
      <c r="F41" s="38"/>
    </row>
    <row r="42" spans="2:7" x14ac:dyDescent="0.2">
      <c r="B42" s="26" t="s">
        <v>7</v>
      </c>
      <c r="C42" s="19">
        <v>396040</v>
      </c>
      <c r="E42" s="43"/>
      <c r="F42" s="38"/>
      <c r="G42" s="38"/>
    </row>
    <row r="43" spans="2:7" x14ac:dyDescent="0.2">
      <c r="B43" s="26" t="s">
        <v>17</v>
      </c>
      <c r="C43" s="19">
        <v>190660.5</v>
      </c>
      <c r="E43" s="43"/>
      <c r="F43" s="38"/>
    </row>
    <row r="44" spans="2:7" x14ac:dyDescent="0.2">
      <c r="B44" s="26" t="s">
        <v>63</v>
      </c>
      <c r="C44" s="19">
        <v>160000</v>
      </c>
      <c r="E44" s="43"/>
      <c r="F44" s="38"/>
    </row>
    <row r="45" spans="2:7" x14ac:dyDescent="0.2">
      <c r="B45" s="26" t="s">
        <v>108</v>
      </c>
      <c r="C45" s="19">
        <v>119352.79999999999</v>
      </c>
      <c r="E45" s="43"/>
      <c r="F45" s="38"/>
    </row>
    <row r="46" spans="2:7" x14ac:dyDescent="0.2">
      <c r="B46" s="25" t="s">
        <v>61</v>
      </c>
      <c r="C46" s="18">
        <f>SUM(C47)</f>
        <v>106869.6</v>
      </c>
      <c r="F46" s="38"/>
    </row>
    <row r="47" spans="2:7" x14ac:dyDescent="0.2">
      <c r="B47" s="26" t="s">
        <v>62</v>
      </c>
      <c r="C47" s="19">
        <v>106869.6</v>
      </c>
      <c r="E47" s="43"/>
      <c r="F47" s="38"/>
    </row>
    <row r="48" spans="2:7" x14ac:dyDescent="0.2">
      <c r="B48" s="25" t="s">
        <v>8</v>
      </c>
      <c r="C48" s="18">
        <f>SUM(C49:C49)</f>
        <v>21000</v>
      </c>
      <c r="F48" s="38"/>
    </row>
    <row r="49" spans="2:7" ht="13.5" thickBot="1" x14ac:dyDescent="0.25">
      <c r="B49" s="27" t="s">
        <v>53</v>
      </c>
      <c r="C49" s="28">
        <v>21000</v>
      </c>
      <c r="E49" s="43"/>
      <c r="F49" s="38"/>
    </row>
    <row r="50" spans="2:7" ht="13.5" thickBot="1" x14ac:dyDescent="0.25">
      <c r="B50" s="44" t="s">
        <v>9</v>
      </c>
      <c r="C50" s="16">
        <f>+C51+C54+C56</f>
        <v>854295.79</v>
      </c>
      <c r="F50" s="38"/>
    </row>
    <row r="51" spans="2:7" x14ac:dyDescent="0.2">
      <c r="B51" s="25" t="s">
        <v>50</v>
      </c>
      <c r="C51" s="18">
        <f>SUM(C52:C53)</f>
        <v>597949.5</v>
      </c>
      <c r="F51" s="38"/>
    </row>
    <row r="52" spans="2:7" x14ac:dyDescent="0.2">
      <c r="B52" s="26" t="s">
        <v>70</v>
      </c>
      <c r="C52" s="19">
        <v>180000</v>
      </c>
      <c r="E52" s="43"/>
      <c r="F52" s="38"/>
      <c r="G52" s="38"/>
    </row>
    <row r="53" spans="2:7" x14ac:dyDescent="0.2">
      <c r="B53" s="26" t="s">
        <v>71</v>
      </c>
      <c r="C53" s="19">
        <v>417949.5</v>
      </c>
      <c r="E53" s="43"/>
      <c r="F53" s="38"/>
    </row>
    <row r="54" spans="2:7" x14ac:dyDescent="0.2">
      <c r="B54" s="25" t="s">
        <v>10</v>
      </c>
      <c r="C54" s="18">
        <f>SUM(C55:C55)</f>
        <v>74333.789999999994</v>
      </c>
      <c r="F54" s="38"/>
      <c r="G54" s="38"/>
    </row>
    <row r="55" spans="2:7" x14ac:dyDescent="0.2">
      <c r="B55" s="26" t="s">
        <v>10</v>
      </c>
      <c r="C55" s="19">
        <v>74333.789999999994</v>
      </c>
      <c r="E55" s="43"/>
      <c r="F55" s="38"/>
    </row>
    <row r="56" spans="2:7" x14ac:dyDescent="0.2">
      <c r="B56" s="25" t="s">
        <v>11</v>
      </c>
      <c r="C56" s="18">
        <f>SUM(C57:C57)</f>
        <v>182012.5</v>
      </c>
    </row>
    <row r="57" spans="2:7" ht="13.5" thickBot="1" x14ac:dyDescent="0.25">
      <c r="B57" s="26" t="s">
        <v>11</v>
      </c>
      <c r="C57" s="19">
        <v>182012.5</v>
      </c>
      <c r="E57" s="43"/>
    </row>
    <row r="58" spans="2:7" ht="13.5" thickBot="1" x14ac:dyDescent="0.25">
      <c r="B58" s="15" t="s">
        <v>13</v>
      </c>
      <c r="C58" s="16">
        <f>+C59</f>
        <v>369392.68</v>
      </c>
    </row>
    <row r="59" spans="2:7" x14ac:dyDescent="0.2">
      <c r="B59" s="20" t="s">
        <v>14</v>
      </c>
      <c r="C59" s="18">
        <f>SUM(C60:C62)</f>
        <v>369392.68</v>
      </c>
    </row>
    <row r="60" spans="2:7" x14ac:dyDescent="0.2">
      <c r="B60" s="34" t="s">
        <v>125</v>
      </c>
      <c r="C60" s="19">
        <v>16000</v>
      </c>
      <c r="E60" s="43"/>
    </row>
    <row r="61" spans="2:7" x14ac:dyDescent="0.2">
      <c r="B61" s="34" t="s">
        <v>16</v>
      </c>
      <c r="C61" s="19">
        <v>315037.5</v>
      </c>
      <c r="E61" s="43"/>
    </row>
    <row r="62" spans="2:7" ht="13.5" thickBot="1" x14ac:dyDescent="0.25">
      <c r="B62" s="34" t="s">
        <v>32</v>
      </c>
      <c r="C62" s="19">
        <v>38355.18</v>
      </c>
      <c r="E62" s="43"/>
    </row>
    <row r="63" spans="2:7" ht="14.25" customHeight="1" thickBot="1" x14ac:dyDescent="0.25">
      <c r="B63" s="15" t="s">
        <v>82</v>
      </c>
      <c r="C63" s="5">
        <v>249063.52</v>
      </c>
      <c r="E63" s="43"/>
      <c r="F63" s="42"/>
    </row>
    <row r="64" spans="2:7" ht="13.5" thickBot="1" x14ac:dyDescent="0.25">
      <c r="B64" s="41" t="s">
        <v>19</v>
      </c>
      <c r="C64" s="5">
        <f>SUM(C14,C63,C32,C40,C50,C58)</f>
        <v>4831710.1399999997</v>
      </c>
      <c r="D64" s="40"/>
      <c r="E64" s="40"/>
    </row>
    <row r="65" spans="2:5" ht="13.5" thickBot="1" x14ac:dyDescent="0.25">
      <c r="B65" s="22" t="s">
        <v>18</v>
      </c>
      <c r="C65" s="7">
        <v>0</v>
      </c>
      <c r="E65" s="38"/>
    </row>
    <row r="66" spans="2:5" ht="13.5" thickBot="1" x14ac:dyDescent="0.25">
      <c r="B66" s="8" t="s">
        <v>20</v>
      </c>
      <c r="C66" s="6">
        <f>+C64+C65</f>
        <v>4831710.1399999997</v>
      </c>
      <c r="D66" s="39"/>
      <c r="E66" s="39"/>
    </row>
  </sheetData>
  <mergeCells count="4">
    <mergeCell ref="B5:C6"/>
    <mergeCell ref="B8:C9"/>
    <mergeCell ref="B11:C11"/>
    <mergeCell ref="B12:C12"/>
  </mergeCells>
  <printOptions horizontalCentered="1"/>
  <pageMargins left="0.74803149606299213" right="0.74803149606299213" top="0.78740157480314965" bottom="0.98425196850393704" header="0" footer="0"/>
  <pageSetup orientation="portrait" r:id="rId1"/>
  <headerFooter alignWithMargins="0">
    <oddFooter>&amp;R&amp;P/&amp;N</oddFooter>
  </headerFooter>
  <rowBreaks count="1" manualBreakCount="1">
    <brk id="49" min="1" max="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workbookViewId="0">
      <selection activeCell="B11" sqref="B11:C11"/>
    </sheetView>
  </sheetViews>
  <sheetFormatPr baseColWidth="10" defaultRowHeight="12.75" x14ac:dyDescent="0.2"/>
  <cols>
    <col min="1" max="1" width="11.42578125" style="1"/>
    <col min="2" max="2" width="43.85546875" style="1" customWidth="1"/>
    <col min="3" max="3" width="17.7109375" style="1" bestFit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ht="18" customHeight="1" x14ac:dyDescent="0.2">
      <c r="A4" s="3"/>
      <c r="B4" s="2"/>
      <c r="C4" s="9"/>
      <c r="D4" s="9"/>
    </row>
    <row r="5" spans="1:5" ht="27.75" customHeight="1" x14ac:dyDescent="0.25">
      <c r="B5" s="60" t="s">
        <v>87</v>
      </c>
      <c r="C5" s="60"/>
      <c r="D5" s="10"/>
    </row>
    <row r="6" spans="1:5" ht="15" customHeight="1" x14ac:dyDescent="0.35">
      <c r="B6" s="31"/>
      <c r="C6" s="31"/>
    </row>
    <row r="7" spans="1:5" ht="15" x14ac:dyDescent="0.25">
      <c r="B7" s="61" t="s">
        <v>128</v>
      </c>
      <c r="C7" s="61"/>
      <c r="D7" s="12"/>
    </row>
    <row r="8" spans="1:5" ht="15" x14ac:dyDescent="0.3">
      <c r="B8" s="32"/>
      <c r="C8" s="32"/>
      <c r="D8" s="12"/>
    </row>
    <row r="9" spans="1:5" ht="15" x14ac:dyDescent="0.25">
      <c r="B9" s="61" t="s">
        <v>132</v>
      </c>
      <c r="C9" s="61"/>
      <c r="D9" s="12"/>
    </row>
    <row r="10" spans="1:5" ht="15" x14ac:dyDescent="0.3">
      <c r="B10" s="62"/>
      <c r="C10" s="62"/>
    </row>
    <row r="11" spans="1:5" ht="13.5" thickBot="1" x14ac:dyDescent="0.25">
      <c r="B11" s="68" t="s">
        <v>0</v>
      </c>
      <c r="C11" s="68" t="s">
        <v>15</v>
      </c>
      <c r="E11"/>
    </row>
    <row r="12" spans="1:5" ht="13.5" thickBot="1" x14ac:dyDescent="0.25">
      <c r="B12" s="15" t="s">
        <v>13</v>
      </c>
      <c r="C12" s="16">
        <f>+C13</f>
        <v>144000</v>
      </c>
      <c r="E12"/>
    </row>
    <row r="13" spans="1:5" x14ac:dyDescent="0.2">
      <c r="B13" s="17" t="s">
        <v>14</v>
      </c>
      <c r="C13" s="18">
        <f>SUM(C14:C14)</f>
        <v>144000</v>
      </c>
      <c r="E13"/>
    </row>
    <row r="14" spans="1:5" ht="13.5" thickBot="1" x14ac:dyDescent="0.25">
      <c r="B14" s="34" t="s">
        <v>125</v>
      </c>
      <c r="C14" s="19">
        <v>144000</v>
      </c>
      <c r="E14"/>
    </row>
    <row r="15" spans="1:5" ht="13.5" thickBot="1" x14ac:dyDescent="0.25">
      <c r="B15" s="21" t="s">
        <v>19</v>
      </c>
      <c r="C15" s="5">
        <f>C12</f>
        <v>144000</v>
      </c>
      <c r="E15"/>
    </row>
    <row r="16" spans="1:5" ht="13.5" thickBot="1" x14ac:dyDescent="0.25">
      <c r="B16" s="22" t="s">
        <v>18</v>
      </c>
      <c r="C16" s="35">
        <v>0</v>
      </c>
      <c r="E16"/>
    </row>
    <row r="17" spans="2:5" ht="13.5" thickBot="1" x14ac:dyDescent="0.25">
      <c r="B17" s="8" t="s">
        <v>20</v>
      </c>
      <c r="C17" s="6">
        <f>+C15+C16</f>
        <v>144000</v>
      </c>
      <c r="E17"/>
    </row>
    <row r="18" spans="2:5" x14ac:dyDescent="0.2">
      <c r="E18"/>
    </row>
    <row r="19" spans="2:5" x14ac:dyDescent="0.2">
      <c r="E19"/>
    </row>
    <row r="20" spans="2:5" x14ac:dyDescent="0.2">
      <c r="E20"/>
    </row>
    <row r="21" spans="2:5" x14ac:dyDescent="0.2"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zoomScaleNormal="100" workbookViewId="0">
      <selection activeCell="B11" sqref="B11:C11"/>
    </sheetView>
  </sheetViews>
  <sheetFormatPr baseColWidth="10" defaultRowHeight="12.75" x14ac:dyDescent="0.2"/>
  <cols>
    <col min="1" max="1" width="11.42578125" style="1"/>
    <col min="2" max="2" width="44.5703125" style="1" customWidth="1"/>
    <col min="3" max="3" width="17.7109375" style="1" bestFit="1" customWidth="1"/>
    <col min="4" max="16384" width="11.42578125" style="1"/>
  </cols>
  <sheetData>
    <row r="1" spans="1:3" x14ac:dyDescent="0.2">
      <c r="A1" s="3"/>
      <c r="B1" s="2"/>
      <c r="C1" s="9"/>
    </row>
    <row r="2" spans="1:3" x14ac:dyDescent="0.2">
      <c r="A2" s="3"/>
      <c r="B2" s="2"/>
      <c r="C2" s="9"/>
    </row>
    <row r="3" spans="1:3" x14ac:dyDescent="0.2">
      <c r="A3" s="3"/>
      <c r="B3" s="2"/>
      <c r="C3" s="9"/>
    </row>
    <row r="4" spans="1:3" x14ac:dyDescent="0.2">
      <c r="A4" s="3"/>
      <c r="B4" s="4"/>
      <c r="C4" s="23"/>
    </row>
    <row r="5" spans="1:3" ht="30.75" customHeight="1" x14ac:dyDescent="0.25">
      <c r="B5" s="60" t="s">
        <v>87</v>
      </c>
      <c r="C5" s="60"/>
    </row>
    <row r="6" spans="1:3" ht="7.5" customHeight="1" x14ac:dyDescent="0.25">
      <c r="B6" s="11"/>
      <c r="C6" s="11"/>
    </row>
    <row r="7" spans="1:3" ht="35.25" customHeight="1" x14ac:dyDescent="0.25">
      <c r="B7" s="63" t="s">
        <v>127</v>
      </c>
      <c r="C7" s="63"/>
    </row>
    <row r="8" spans="1:3" ht="15" x14ac:dyDescent="0.25">
      <c r="B8" s="65"/>
      <c r="C8" s="65"/>
    </row>
    <row r="9" spans="1:3" ht="15" x14ac:dyDescent="0.25">
      <c r="B9" s="61" t="str">
        <f>+GL!B9</f>
        <v>JULIO - SEPTIEMBRE 2019</v>
      </c>
      <c r="C9" s="61"/>
    </row>
    <row r="10" spans="1:3" ht="7.5" customHeight="1" x14ac:dyDescent="0.2">
      <c r="B10" s="64"/>
      <c r="C10" s="64"/>
    </row>
    <row r="11" spans="1:3" ht="13.5" thickBot="1" x14ac:dyDescent="0.25">
      <c r="B11" s="68" t="s">
        <v>0</v>
      </c>
      <c r="C11" s="68" t="s">
        <v>15</v>
      </c>
    </row>
    <row r="12" spans="1:3" ht="13.5" thickBot="1" x14ac:dyDescent="0.25">
      <c r="B12" s="15" t="s">
        <v>37</v>
      </c>
      <c r="C12" s="16">
        <f>+C13+C15+C17+C20+C26+C28+C30+C33</f>
        <v>3751363.48</v>
      </c>
    </row>
    <row r="13" spans="1:3" x14ac:dyDescent="0.2">
      <c r="B13" s="20" t="s">
        <v>60</v>
      </c>
      <c r="C13" s="18">
        <f>+C14</f>
        <v>298052.02000000008</v>
      </c>
    </row>
    <row r="14" spans="1:3" x14ac:dyDescent="0.2">
      <c r="B14" s="26" t="s">
        <v>60</v>
      </c>
      <c r="C14" s="19">
        <v>298052.02000000008</v>
      </c>
    </row>
    <row r="15" spans="1:3" x14ac:dyDescent="0.2">
      <c r="B15" s="20" t="s">
        <v>83</v>
      </c>
      <c r="C15" s="18">
        <f>+C16</f>
        <v>37323.300000000003</v>
      </c>
    </row>
    <row r="16" spans="1:3" x14ac:dyDescent="0.2">
      <c r="B16" s="26" t="s">
        <v>83</v>
      </c>
      <c r="C16" s="19">
        <v>37323.300000000003</v>
      </c>
    </row>
    <row r="17" spans="2:3" x14ac:dyDescent="0.2">
      <c r="B17" s="20" t="s">
        <v>1</v>
      </c>
      <c r="C17" s="18">
        <f>+SUM(C18:C19)</f>
        <v>744283.42000000027</v>
      </c>
    </row>
    <row r="18" spans="2:3" x14ac:dyDescent="0.2">
      <c r="B18" s="26" t="s">
        <v>21</v>
      </c>
      <c r="C18" s="19">
        <v>541597.11000000022</v>
      </c>
    </row>
    <row r="19" spans="2:3" x14ac:dyDescent="0.2">
      <c r="B19" s="26" t="s">
        <v>56</v>
      </c>
      <c r="C19" s="19">
        <v>202686.31000000003</v>
      </c>
    </row>
    <row r="20" spans="2:3" x14ac:dyDescent="0.2">
      <c r="B20" s="20" t="s">
        <v>35</v>
      </c>
      <c r="C20" s="18">
        <f>SUM(C21:C25)</f>
        <v>1503401.28</v>
      </c>
    </row>
    <row r="21" spans="2:3" x14ac:dyDescent="0.2">
      <c r="B21" s="26" t="s">
        <v>49</v>
      </c>
      <c r="C21" s="19">
        <v>1125044.7999999998</v>
      </c>
    </row>
    <row r="22" spans="2:3" x14ac:dyDescent="0.2">
      <c r="B22" s="26" t="s">
        <v>94</v>
      </c>
      <c r="C22" s="19">
        <v>22284.789999999997</v>
      </c>
    </row>
    <row r="23" spans="2:3" x14ac:dyDescent="0.2">
      <c r="B23" s="26" t="s">
        <v>58</v>
      </c>
      <c r="C23" s="19">
        <v>40737.369999999995</v>
      </c>
    </row>
    <row r="24" spans="2:3" x14ac:dyDescent="0.2">
      <c r="B24" s="26" t="s">
        <v>36</v>
      </c>
      <c r="C24" s="19">
        <v>330902.94999999995</v>
      </c>
    </row>
    <row r="25" spans="2:3" x14ac:dyDescent="0.2">
      <c r="B25" s="26" t="s">
        <v>57</v>
      </c>
      <c r="C25" s="19">
        <f>13931.37-29500</f>
        <v>-15568.63</v>
      </c>
    </row>
    <row r="26" spans="2:3" x14ac:dyDescent="0.2">
      <c r="B26" s="20" t="s">
        <v>26</v>
      </c>
      <c r="C26" s="18">
        <f>+C27</f>
        <v>150177.88</v>
      </c>
    </row>
    <row r="27" spans="2:3" x14ac:dyDescent="0.2">
      <c r="B27" s="26" t="s">
        <v>39</v>
      </c>
      <c r="C27" s="19">
        <v>150177.88</v>
      </c>
    </row>
    <row r="28" spans="2:3" x14ac:dyDescent="0.2">
      <c r="B28" s="20" t="s">
        <v>27</v>
      </c>
      <c r="C28" s="18">
        <f>C29</f>
        <v>38169.32</v>
      </c>
    </row>
    <row r="29" spans="2:3" x14ac:dyDescent="0.2">
      <c r="B29" s="26" t="s">
        <v>101</v>
      </c>
      <c r="C29" s="19">
        <v>38169.32</v>
      </c>
    </row>
    <row r="30" spans="2:3" x14ac:dyDescent="0.2">
      <c r="B30" s="20" t="s">
        <v>65</v>
      </c>
      <c r="C30" s="18">
        <f>SUM(C31:C32)</f>
        <v>318205.1100000001</v>
      </c>
    </row>
    <row r="31" spans="2:3" x14ac:dyDescent="0.2">
      <c r="B31" s="26" t="s">
        <v>66</v>
      </c>
      <c r="C31" s="19">
        <v>298558.85000000009</v>
      </c>
    </row>
    <row r="32" spans="2:3" x14ac:dyDescent="0.2">
      <c r="B32" s="26" t="s">
        <v>65</v>
      </c>
      <c r="C32" s="19">
        <v>19646.260000000002</v>
      </c>
    </row>
    <row r="33" spans="2:3" x14ac:dyDescent="0.2">
      <c r="B33" s="20" t="s">
        <v>3</v>
      </c>
      <c r="C33" s="18">
        <f>SUM(C34:C36)</f>
        <v>661751.14999999991</v>
      </c>
    </row>
    <row r="34" spans="2:3" x14ac:dyDescent="0.2">
      <c r="B34" s="26" t="s">
        <v>22</v>
      </c>
      <c r="C34" s="19">
        <v>340758.51000000013</v>
      </c>
    </row>
    <row r="35" spans="2:3" x14ac:dyDescent="0.2">
      <c r="B35" s="26" t="s">
        <v>113</v>
      </c>
      <c r="C35" s="19">
        <v>300745.15999999986</v>
      </c>
    </row>
    <row r="36" spans="2:3" ht="13.5" thickBot="1" x14ac:dyDescent="0.25">
      <c r="B36" s="26" t="s">
        <v>3</v>
      </c>
      <c r="C36" s="19">
        <v>20247.480000000003</v>
      </c>
    </row>
    <row r="37" spans="2:3" ht="13.5" thickBot="1" x14ac:dyDescent="0.25">
      <c r="B37" s="15" t="s">
        <v>4</v>
      </c>
      <c r="C37" s="16">
        <f>+C38+C41+C44+C47</f>
        <v>9369709.8500000015</v>
      </c>
    </row>
    <row r="38" spans="2:3" x14ac:dyDescent="0.2">
      <c r="B38" s="17" t="s">
        <v>46</v>
      </c>
      <c r="C38" s="29">
        <f>SUM(C39:C40)</f>
        <v>206279.84999999998</v>
      </c>
    </row>
    <row r="39" spans="2:3" x14ac:dyDescent="0.2">
      <c r="B39" s="26" t="s">
        <v>102</v>
      </c>
      <c r="C39" s="19">
        <v>38753.83</v>
      </c>
    </row>
    <row r="40" spans="2:3" x14ac:dyDescent="0.2">
      <c r="B40" s="26" t="s">
        <v>84</v>
      </c>
      <c r="C40" s="19">
        <v>167526.01999999999</v>
      </c>
    </row>
    <row r="41" spans="2:3" x14ac:dyDescent="0.2">
      <c r="B41" s="20" t="s">
        <v>75</v>
      </c>
      <c r="C41" s="18">
        <f>SUM(C42:C43)</f>
        <v>145928.74000000002</v>
      </c>
    </row>
    <row r="42" spans="2:3" x14ac:dyDescent="0.2">
      <c r="B42" s="26" t="s">
        <v>104</v>
      </c>
      <c r="C42" s="19">
        <v>135881.46000000002</v>
      </c>
    </row>
    <row r="43" spans="2:3" x14ac:dyDescent="0.2">
      <c r="B43" s="26" t="s">
        <v>76</v>
      </c>
      <c r="C43" s="19">
        <v>10047.280000000001</v>
      </c>
    </row>
    <row r="44" spans="2:3" x14ac:dyDescent="0.2">
      <c r="B44" s="20" t="s">
        <v>23</v>
      </c>
      <c r="C44" s="18">
        <f>SUM(C45:C46)</f>
        <v>234531.43</v>
      </c>
    </row>
    <row r="45" spans="2:3" x14ac:dyDescent="0.2">
      <c r="B45" s="26" t="s">
        <v>45</v>
      </c>
      <c r="C45" s="19">
        <v>170321.75999999998</v>
      </c>
    </row>
    <row r="46" spans="2:3" x14ac:dyDescent="0.2">
      <c r="B46" s="26" t="s">
        <v>25</v>
      </c>
      <c r="C46" s="19">
        <v>64209.67</v>
      </c>
    </row>
    <row r="47" spans="2:3" x14ac:dyDescent="0.2">
      <c r="B47" s="20" t="s">
        <v>5</v>
      </c>
      <c r="C47" s="18">
        <f>SUM(C48:C52)</f>
        <v>8782969.8300000019</v>
      </c>
    </row>
    <row r="48" spans="2:3" x14ac:dyDescent="0.2">
      <c r="B48" s="26" t="s">
        <v>48</v>
      </c>
      <c r="C48" s="19">
        <v>2150118.08</v>
      </c>
    </row>
    <row r="49" spans="2:3" x14ac:dyDescent="0.2">
      <c r="B49" s="26" t="s">
        <v>77</v>
      </c>
      <c r="C49" s="19">
        <v>644720.38000000024</v>
      </c>
    </row>
    <row r="50" spans="2:3" x14ac:dyDescent="0.2">
      <c r="B50" s="26" t="s">
        <v>106</v>
      </c>
      <c r="C50" s="19">
        <v>477814.40999999992</v>
      </c>
    </row>
    <row r="51" spans="2:3" x14ac:dyDescent="0.2">
      <c r="B51" s="26" t="s">
        <v>85</v>
      </c>
      <c r="C51" s="19">
        <v>4469404.8400000026</v>
      </c>
    </row>
    <row r="52" spans="2:3" ht="13.5" thickBot="1" x14ac:dyDescent="0.25">
      <c r="B52" s="27" t="s">
        <v>78</v>
      </c>
      <c r="C52" s="28">
        <v>1040912.1200000001</v>
      </c>
    </row>
    <row r="53" spans="2:3" ht="13.5" thickBot="1" x14ac:dyDescent="0.25">
      <c r="B53" s="15" t="s">
        <v>6</v>
      </c>
      <c r="C53" s="16">
        <f>+C54+C60+C64+C67</f>
        <v>5704924.2600000007</v>
      </c>
    </row>
    <row r="54" spans="2:3" x14ac:dyDescent="0.2">
      <c r="B54" s="17" t="s">
        <v>7</v>
      </c>
      <c r="C54" s="29">
        <f>SUM(C55:C59)</f>
        <v>2844881.9999999995</v>
      </c>
    </row>
    <row r="55" spans="2:3" x14ac:dyDescent="0.2">
      <c r="B55" s="26" t="s">
        <v>7</v>
      </c>
      <c r="C55" s="19">
        <v>67187.34</v>
      </c>
    </row>
    <row r="56" spans="2:3" x14ac:dyDescent="0.2">
      <c r="B56" s="26" t="s">
        <v>17</v>
      </c>
      <c r="C56" s="19">
        <v>2324217.5799999996</v>
      </c>
    </row>
    <row r="57" spans="2:3" x14ac:dyDescent="0.2">
      <c r="B57" s="26" t="s">
        <v>63</v>
      </c>
      <c r="C57" s="19">
        <v>37439.269999999997</v>
      </c>
    </row>
    <row r="58" spans="2:3" x14ac:dyDescent="0.2">
      <c r="B58" s="26" t="s">
        <v>64</v>
      </c>
      <c r="C58" s="19">
        <v>400598.82</v>
      </c>
    </row>
    <row r="59" spans="2:3" x14ac:dyDescent="0.2">
      <c r="B59" s="26" t="s">
        <v>108</v>
      </c>
      <c r="C59" s="19">
        <v>15438.99</v>
      </c>
    </row>
    <row r="60" spans="2:3" x14ac:dyDescent="0.2">
      <c r="B60" s="20" t="s">
        <v>67</v>
      </c>
      <c r="C60" s="18">
        <f>SUM(C61:C63)</f>
        <v>747996.54999999981</v>
      </c>
    </row>
    <row r="61" spans="2:3" x14ac:dyDescent="0.2">
      <c r="B61" s="26" t="s">
        <v>109</v>
      </c>
      <c r="C61" s="19">
        <v>50947.05999999999</v>
      </c>
    </row>
    <row r="62" spans="2:3" x14ac:dyDescent="0.2">
      <c r="B62" s="26" t="s">
        <v>110</v>
      </c>
      <c r="C62" s="19">
        <v>233366.47999999992</v>
      </c>
    </row>
    <row r="63" spans="2:3" x14ac:dyDescent="0.2">
      <c r="B63" s="26" t="s">
        <v>68</v>
      </c>
      <c r="C63" s="19">
        <v>463683.00999999995</v>
      </c>
    </row>
    <row r="64" spans="2:3" x14ac:dyDescent="0.2">
      <c r="B64" s="20" t="s">
        <v>52</v>
      </c>
      <c r="C64" s="18">
        <f>SUM(C65:C66)</f>
        <v>1963876.6500000018</v>
      </c>
    </row>
    <row r="65" spans="2:3" x14ac:dyDescent="0.2">
      <c r="B65" s="26" t="s">
        <v>52</v>
      </c>
      <c r="C65" s="19">
        <v>1599326.7200000018</v>
      </c>
    </row>
    <row r="66" spans="2:3" x14ac:dyDescent="0.2">
      <c r="B66" s="26" t="s">
        <v>111</v>
      </c>
      <c r="C66" s="19">
        <v>364549.93</v>
      </c>
    </row>
    <row r="67" spans="2:3" x14ac:dyDescent="0.2">
      <c r="B67" s="20" t="s">
        <v>8</v>
      </c>
      <c r="C67" s="18">
        <f>SUM(C68:C71)</f>
        <v>148169.06</v>
      </c>
    </row>
    <row r="68" spans="2:3" x14ac:dyDescent="0.2">
      <c r="B68" s="26" t="s">
        <v>112</v>
      </c>
      <c r="C68" s="19">
        <v>25535.119999999999</v>
      </c>
    </row>
    <row r="69" spans="2:3" x14ac:dyDescent="0.2">
      <c r="B69" s="26" t="s">
        <v>53</v>
      </c>
      <c r="C69" s="19">
        <v>71307.180000000008</v>
      </c>
    </row>
    <row r="70" spans="2:3" x14ac:dyDescent="0.2">
      <c r="B70" s="26" t="s">
        <v>43</v>
      </c>
      <c r="C70" s="19">
        <v>7007.24</v>
      </c>
    </row>
    <row r="71" spans="2:3" ht="13.5" thickBot="1" x14ac:dyDescent="0.25">
      <c r="B71" s="26" t="s">
        <v>54</v>
      </c>
      <c r="C71" s="19">
        <v>44319.519999999997</v>
      </c>
    </row>
    <row r="72" spans="2:3" ht="13.5" thickBot="1" x14ac:dyDescent="0.25">
      <c r="B72" s="15" t="s">
        <v>9</v>
      </c>
      <c r="C72" s="16">
        <f>+C73+C75+C78+C80+C82+C86+C88+C90</f>
        <v>2897083.63</v>
      </c>
    </row>
    <row r="73" spans="2:3" x14ac:dyDescent="0.2">
      <c r="B73" s="17" t="s">
        <v>38</v>
      </c>
      <c r="C73" s="29">
        <f>+C74</f>
        <v>72994.380000000019</v>
      </c>
    </row>
    <row r="74" spans="2:3" x14ac:dyDescent="0.2">
      <c r="B74" s="26" t="s">
        <v>30</v>
      </c>
      <c r="C74" s="19">
        <v>72994.380000000019</v>
      </c>
    </row>
    <row r="75" spans="2:3" x14ac:dyDescent="0.2">
      <c r="B75" s="20" t="s">
        <v>50</v>
      </c>
      <c r="C75" s="18">
        <f>SUM(C76:C77)</f>
        <v>421709.42999999993</v>
      </c>
    </row>
    <row r="76" spans="2:3" x14ac:dyDescent="0.2">
      <c r="B76" s="26" t="s">
        <v>70</v>
      </c>
      <c r="C76" s="19">
        <v>409818.22999999992</v>
      </c>
    </row>
    <row r="77" spans="2:3" x14ac:dyDescent="0.2">
      <c r="B77" s="26" t="s">
        <v>71</v>
      </c>
      <c r="C77" s="19">
        <v>11891.2</v>
      </c>
    </row>
    <row r="78" spans="2:3" x14ac:dyDescent="0.2">
      <c r="B78" s="20" t="s">
        <v>29</v>
      </c>
      <c r="C78" s="18">
        <f>+C79</f>
        <v>190328.15</v>
      </c>
    </row>
    <row r="79" spans="2:3" x14ac:dyDescent="0.2">
      <c r="B79" s="26" t="s">
        <v>41</v>
      </c>
      <c r="C79" s="19">
        <v>190328.15</v>
      </c>
    </row>
    <row r="80" spans="2:3" x14ac:dyDescent="0.2">
      <c r="B80" s="20" t="s">
        <v>72</v>
      </c>
      <c r="C80" s="18">
        <f>+C81</f>
        <v>341128.47000000009</v>
      </c>
    </row>
    <row r="81" spans="2:3" x14ac:dyDescent="0.2">
      <c r="B81" s="26" t="s">
        <v>73</v>
      </c>
      <c r="C81" s="19">
        <v>341128.47000000009</v>
      </c>
    </row>
    <row r="82" spans="2:3" x14ac:dyDescent="0.2">
      <c r="B82" s="20" t="s">
        <v>10</v>
      </c>
      <c r="C82" s="18">
        <f>SUM(C83:C85)</f>
        <v>721284.15999999992</v>
      </c>
    </row>
    <row r="83" spans="2:3" x14ac:dyDescent="0.2">
      <c r="B83" s="26" t="s">
        <v>115</v>
      </c>
      <c r="C83" s="19">
        <v>6647.630000000001</v>
      </c>
    </row>
    <row r="84" spans="2:3" x14ac:dyDescent="0.2">
      <c r="B84" s="26" t="s">
        <v>10</v>
      </c>
      <c r="C84" s="19">
        <v>468913.84999999992</v>
      </c>
    </row>
    <row r="85" spans="2:3" x14ac:dyDescent="0.2">
      <c r="B85" s="26" t="s">
        <v>44</v>
      </c>
      <c r="C85" s="19">
        <v>245722.68</v>
      </c>
    </row>
    <row r="86" spans="2:3" x14ac:dyDescent="0.2">
      <c r="B86" s="20" t="s">
        <v>11</v>
      </c>
      <c r="C86" s="18">
        <f>+C87</f>
        <v>32666.67</v>
      </c>
    </row>
    <row r="87" spans="2:3" x14ac:dyDescent="0.2">
      <c r="B87" s="26" t="s">
        <v>11</v>
      </c>
      <c r="C87" s="19">
        <v>32666.67</v>
      </c>
    </row>
    <row r="88" spans="2:3" x14ac:dyDescent="0.2">
      <c r="B88" s="20" t="s">
        <v>47</v>
      </c>
      <c r="C88" s="18">
        <f>+C89</f>
        <v>8353.18</v>
      </c>
    </row>
    <row r="89" spans="2:3" x14ac:dyDescent="0.2">
      <c r="B89" s="26" t="s">
        <v>47</v>
      </c>
      <c r="C89" s="19">
        <v>8353.18</v>
      </c>
    </row>
    <row r="90" spans="2:3" x14ac:dyDescent="0.2">
      <c r="B90" s="20" t="s">
        <v>12</v>
      </c>
      <c r="C90" s="18">
        <f>SUM(C91:C94)</f>
        <v>1108619.19</v>
      </c>
    </row>
    <row r="91" spans="2:3" x14ac:dyDescent="0.2">
      <c r="B91" s="26" t="s">
        <v>90</v>
      </c>
      <c r="C91" s="19">
        <v>794596.72</v>
      </c>
    </row>
    <row r="92" spans="2:3" x14ac:dyDescent="0.2">
      <c r="B92" s="26" t="s">
        <v>122</v>
      </c>
      <c r="C92" s="19">
        <v>27516.34</v>
      </c>
    </row>
    <row r="93" spans="2:3" x14ac:dyDescent="0.2">
      <c r="B93" s="26" t="s">
        <v>40</v>
      </c>
      <c r="C93" s="19">
        <v>1433.33</v>
      </c>
    </row>
    <row r="94" spans="2:3" ht="13.5" thickBot="1" x14ac:dyDescent="0.25">
      <c r="B94" s="27" t="s">
        <v>12</v>
      </c>
      <c r="C94" s="28">
        <v>285072.8000000001</v>
      </c>
    </row>
    <row r="95" spans="2:3" ht="13.5" thickBot="1" x14ac:dyDescent="0.25">
      <c r="B95" s="15" t="s">
        <v>13</v>
      </c>
      <c r="C95" s="16">
        <f>+C96+C98+C103+C106</f>
        <v>1054930.1900000002</v>
      </c>
    </row>
    <row r="96" spans="2:3" x14ac:dyDescent="0.2">
      <c r="B96" s="20" t="s">
        <v>31</v>
      </c>
      <c r="C96" s="18">
        <f>+C97</f>
        <v>267638.09000000003</v>
      </c>
    </row>
    <row r="97" spans="2:3" x14ac:dyDescent="0.2">
      <c r="B97" s="26" t="s">
        <v>31</v>
      </c>
      <c r="C97" s="19">
        <v>267638.09000000003</v>
      </c>
    </row>
    <row r="98" spans="2:3" x14ac:dyDescent="0.2">
      <c r="B98" s="25" t="s">
        <v>14</v>
      </c>
      <c r="C98" s="18">
        <f>SUM(C99:C102)</f>
        <v>566757.29</v>
      </c>
    </row>
    <row r="99" spans="2:3" x14ac:dyDescent="0.2">
      <c r="B99" s="26" t="s">
        <v>125</v>
      </c>
      <c r="C99" s="19">
        <v>175680.01</v>
      </c>
    </row>
    <row r="100" spans="2:3" x14ac:dyDescent="0.2">
      <c r="B100" s="26" t="s">
        <v>16</v>
      </c>
      <c r="C100" s="19">
        <v>45078.32</v>
      </c>
    </row>
    <row r="101" spans="2:3" x14ac:dyDescent="0.2">
      <c r="B101" s="26" t="s">
        <v>126</v>
      </c>
      <c r="C101" s="19">
        <v>310306.14</v>
      </c>
    </row>
    <row r="102" spans="2:3" x14ac:dyDescent="0.2">
      <c r="B102" s="26" t="s">
        <v>32</v>
      </c>
      <c r="C102" s="19">
        <v>35692.820000000007</v>
      </c>
    </row>
    <row r="103" spans="2:3" x14ac:dyDescent="0.2">
      <c r="B103" s="25" t="s">
        <v>55</v>
      </c>
      <c r="C103" s="18">
        <f>SUM(C104:C105)</f>
        <v>143661.15</v>
      </c>
    </row>
    <row r="104" spans="2:3" x14ac:dyDescent="0.2">
      <c r="B104" s="26" t="s">
        <v>80</v>
      </c>
      <c r="C104" s="19">
        <v>927.81</v>
      </c>
    </row>
    <row r="105" spans="2:3" x14ac:dyDescent="0.2">
      <c r="B105" s="26" t="s">
        <v>79</v>
      </c>
      <c r="C105" s="19">
        <v>142733.34</v>
      </c>
    </row>
    <row r="106" spans="2:3" x14ac:dyDescent="0.2">
      <c r="B106" s="25" t="s">
        <v>33</v>
      </c>
      <c r="C106" s="18">
        <f>+C107</f>
        <v>76873.66</v>
      </c>
    </row>
    <row r="107" spans="2:3" ht="13.5" thickBot="1" x14ac:dyDescent="0.25">
      <c r="B107" s="26" t="s">
        <v>34</v>
      </c>
      <c r="C107" s="19">
        <v>76873.66</v>
      </c>
    </row>
    <row r="108" spans="2:3" ht="13.5" thickBot="1" x14ac:dyDescent="0.25">
      <c r="B108" s="15" t="s">
        <v>82</v>
      </c>
      <c r="C108" s="16">
        <v>0</v>
      </c>
    </row>
    <row r="109" spans="2:3" ht="13.5" thickBot="1" x14ac:dyDescent="0.25">
      <c r="B109" s="21" t="s">
        <v>19</v>
      </c>
      <c r="C109" s="5">
        <f>+C12+C37+C53+C72+C95+C108</f>
        <v>22778011.410000004</v>
      </c>
    </row>
    <row r="110" spans="2:3" ht="13.5" thickBot="1" x14ac:dyDescent="0.25">
      <c r="B110" s="22" t="s">
        <v>18</v>
      </c>
      <c r="C110" s="7">
        <v>0</v>
      </c>
    </row>
    <row r="111" spans="2:3" ht="13.5" thickBot="1" x14ac:dyDescent="0.25">
      <c r="B111" s="8" t="s">
        <v>20</v>
      </c>
      <c r="C111" s="6">
        <f>+C109+C110</f>
        <v>22778011.410000004</v>
      </c>
    </row>
  </sheetData>
  <mergeCells count="5">
    <mergeCell ref="B5:C5"/>
    <mergeCell ref="B7:C7"/>
    <mergeCell ref="B9:C9"/>
    <mergeCell ref="B10:C10"/>
    <mergeCell ref="B8:C8"/>
  </mergeCells>
  <printOptions horizontalCentered="1"/>
  <pageMargins left="0.70866141732283472" right="0.70866141732283472" top="0.31496062992125984" bottom="0.31496062992125984" header="0.31496062992125984" footer="0.27559055118110237"/>
  <pageSetup orientation="portrait" r:id="rId1"/>
  <headerFooter>
    <oddFooter>&amp;R&amp;P/&amp;N</oddFooter>
  </headerFooter>
  <rowBreaks count="2" manualBreakCount="2">
    <brk id="52" min="1" max="2" man="1"/>
    <brk id="94" min="1" max="2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zoomScaleNormal="100" workbookViewId="0">
      <selection activeCell="B11" sqref="B11:C11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17.85546875" style="1" bestFit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3"/>
      <c r="D4" s="23"/>
    </row>
    <row r="5" spans="1:5" ht="28.5" customHeight="1" x14ac:dyDescent="0.25">
      <c r="B5" s="60" t="s">
        <v>87</v>
      </c>
      <c r="C5" s="60"/>
      <c r="D5" s="24"/>
    </row>
    <row r="6" spans="1:5" ht="15" customHeight="1" x14ac:dyDescent="0.25">
      <c r="B6" s="11"/>
      <c r="C6" s="11"/>
    </row>
    <row r="7" spans="1:5" ht="15" x14ac:dyDescent="0.25">
      <c r="B7" s="61" t="s">
        <v>89</v>
      </c>
      <c r="C7" s="61"/>
    </row>
    <row r="8" spans="1:5" x14ac:dyDescent="0.2">
      <c r="B8" s="33"/>
      <c r="C8" s="33"/>
    </row>
    <row r="9" spans="1:5" ht="15" x14ac:dyDescent="0.25">
      <c r="B9" s="61" t="str">
        <f>+'RC'!B9:C9</f>
        <v>JULIO - SEPTIEMBRE 2019</v>
      </c>
      <c r="C9" s="61"/>
    </row>
    <row r="10" spans="1:5" x14ac:dyDescent="0.2">
      <c r="B10" s="64"/>
      <c r="C10" s="64"/>
    </row>
    <row r="11" spans="1:5" ht="13.5" thickBot="1" x14ac:dyDescent="0.25">
      <c r="B11" s="68" t="s">
        <v>0</v>
      </c>
      <c r="C11" s="68" t="s">
        <v>131</v>
      </c>
      <c r="E11"/>
    </row>
    <row r="12" spans="1:5" ht="13.5" thickBot="1" x14ac:dyDescent="0.25">
      <c r="B12" s="15" t="s">
        <v>4</v>
      </c>
      <c r="C12" s="16">
        <f>+C13+C15</f>
        <v>4105080</v>
      </c>
      <c r="E12"/>
    </row>
    <row r="13" spans="1:5" x14ac:dyDescent="0.2">
      <c r="B13" s="25" t="s">
        <v>23</v>
      </c>
      <c r="C13" s="18">
        <f>+C14</f>
        <v>774600</v>
      </c>
      <c r="E13"/>
    </row>
    <row r="14" spans="1:5" x14ac:dyDescent="0.2">
      <c r="B14" s="26" t="s">
        <v>25</v>
      </c>
      <c r="C14" s="19">
        <v>774600</v>
      </c>
      <c r="E14"/>
    </row>
    <row r="15" spans="1:5" x14ac:dyDescent="0.2">
      <c r="B15" s="25" t="s">
        <v>5</v>
      </c>
      <c r="C15" s="18">
        <f>SUM(C16:C16)</f>
        <v>3330480</v>
      </c>
      <c r="E15"/>
    </row>
    <row r="16" spans="1:5" ht="13.5" thickBot="1" x14ac:dyDescent="0.25">
      <c r="B16" s="26" t="s">
        <v>85</v>
      </c>
      <c r="C16" s="19">
        <v>3330480</v>
      </c>
      <c r="E16"/>
    </row>
    <row r="17" spans="2:5" ht="13.5" thickBot="1" x14ac:dyDescent="0.25">
      <c r="B17" s="15" t="s">
        <v>9</v>
      </c>
      <c r="C17" s="16">
        <f>+C18+C20</f>
        <v>2099920</v>
      </c>
      <c r="E17"/>
    </row>
    <row r="18" spans="2:5" x14ac:dyDescent="0.2">
      <c r="B18" s="25" t="s">
        <v>50</v>
      </c>
      <c r="C18" s="18">
        <f>+C19</f>
        <v>200000</v>
      </c>
      <c r="E18"/>
    </row>
    <row r="19" spans="2:5" x14ac:dyDescent="0.2">
      <c r="B19" s="26" t="s">
        <v>71</v>
      </c>
      <c r="C19" s="19">
        <v>200000</v>
      </c>
      <c r="E19"/>
    </row>
    <row r="20" spans="2:5" x14ac:dyDescent="0.2">
      <c r="B20" s="25" t="s">
        <v>12</v>
      </c>
      <c r="C20" s="18">
        <f>SUM(C21:C23)</f>
        <v>1899920</v>
      </c>
      <c r="E20"/>
    </row>
    <row r="21" spans="2:5" x14ac:dyDescent="0.2">
      <c r="B21" s="26" t="s">
        <v>90</v>
      </c>
      <c r="C21" s="19">
        <v>299920</v>
      </c>
      <c r="E21"/>
    </row>
    <row r="22" spans="2:5" x14ac:dyDescent="0.2">
      <c r="B22" s="26" t="s">
        <v>121</v>
      </c>
      <c r="C22" s="19">
        <v>800000</v>
      </c>
      <c r="E22"/>
    </row>
    <row r="23" spans="2:5" ht="13.5" thickBot="1" x14ac:dyDescent="0.25">
      <c r="B23" s="26" t="s">
        <v>40</v>
      </c>
      <c r="C23" s="19">
        <v>800000</v>
      </c>
      <c r="E23"/>
    </row>
    <row r="24" spans="2:5" ht="13.5" thickBot="1" x14ac:dyDescent="0.25">
      <c r="B24" s="15" t="s">
        <v>13</v>
      </c>
      <c r="C24" s="16">
        <f>+C25</f>
        <v>433332</v>
      </c>
      <c r="E24"/>
    </row>
    <row r="25" spans="2:5" x14ac:dyDescent="0.2">
      <c r="B25" s="25" t="s">
        <v>14</v>
      </c>
      <c r="C25" s="18">
        <f>SUM(C26:C27)</f>
        <v>433332</v>
      </c>
      <c r="E25"/>
    </row>
    <row r="26" spans="2:5" x14ac:dyDescent="0.2">
      <c r="B26" s="26" t="s">
        <v>32</v>
      </c>
      <c r="C26" s="19">
        <v>233332</v>
      </c>
      <c r="E26"/>
    </row>
    <row r="27" spans="2:5" ht="13.5" thickBot="1" x14ac:dyDescent="0.25">
      <c r="B27" s="26" t="s">
        <v>91</v>
      </c>
      <c r="C27" s="19">
        <v>200000</v>
      </c>
      <c r="E27"/>
    </row>
    <row r="28" spans="2:5" ht="13.5" thickBot="1" x14ac:dyDescent="0.25">
      <c r="B28" s="21" t="s">
        <v>19</v>
      </c>
      <c r="C28" s="5">
        <f>+C24+C17+C12</f>
        <v>6638332</v>
      </c>
      <c r="E28"/>
    </row>
    <row r="29" spans="2:5" ht="13.5" thickBot="1" x14ac:dyDescent="0.25">
      <c r="B29" s="36" t="s">
        <v>18</v>
      </c>
      <c r="C29" s="7">
        <v>0</v>
      </c>
    </row>
    <row r="30" spans="2:5" ht="13.5" thickBot="1" x14ac:dyDescent="0.25">
      <c r="B30" s="8" t="s">
        <v>20</v>
      </c>
      <c r="C30" s="6">
        <f>SUM(C28:C29)</f>
        <v>6638332</v>
      </c>
    </row>
    <row r="31" spans="2:5" x14ac:dyDescent="0.2">
      <c r="B31" s="2"/>
      <c r="C31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workbookViewId="0">
      <selection activeCell="B11" sqref="B11:C11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17.85546875" style="1" bestFit="1" customWidth="1"/>
    <col min="4" max="16384" width="11.42578125" style="1"/>
  </cols>
  <sheetData>
    <row r="1" spans="1:4" x14ac:dyDescent="0.2">
      <c r="A1" s="3"/>
      <c r="B1" s="2"/>
      <c r="C1" s="9"/>
      <c r="D1" s="9"/>
    </row>
    <row r="2" spans="1:4" x14ac:dyDescent="0.2">
      <c r="A2" s="3"/>
      <c r="B2" s="2"/>
      <c r="C2" s="9"/>
      <c r="D2" s="9"/>
    </row>
    <row r="3" spans="1:4" x14ac:dyDescent="0.2">
      <c r="A3" s="3"/>
      <c r="B3" s="2"/>
      <c r="C3" s="9"/>
      <c r="D3" s="9"/>
    </row>
    <row r="4" spans="1:4" x14ac:dyDescent="0.2">
      <c r="A4" s="3"/>
      <c r="B4" s="4"/>
      <c r="C4" s="23"/>
      <c r="D4" s="23"/>
    </row>
    <row r="5" spans="1:4" ht="29.25" customHeight="1" x14ac:dyDescent="0.25">
      <c r="B5" s="60" t="s">
        <v>87</v>
      </c>
      <c r="C5" s="60"/>
      <c r="D5" s="24"/>
    </row>
    <row r="6" spans="1:4" ht="15" customHeight="1" x14ac:dyDescent="0.25">
      <c r="B6" s="11"/>
      <c r="C6" s="11"/>
    </row>
    <row r="7" spans="1:4" ht="15" x14ac:dyDescent="0.25">
      <c r="B7" s="61" t="s">
        <v>92</v>
      </c>
      <c r="C7" s="61"/>
    </row>
    <row r="8" spans="1:4" x14ac:dyDescent="0.2">
      <c r="B8" s="33"/>
      <c r="C8" s="33"/>
    </row>
    <row r="9" spans="1:4" ht="15" x14ac:dyDescent="0.25">
      <c r="B9" s="61" t="str">
        <f>+'FONDO GL'!B9:C9</f>
        <v>JULIO - SEPTIEMBRE 2019</v>
      </c>
      <c r="C9" s="61"/>
    </row>
    <row r="10" spans="1:4" x14ac:dyDescent="0.2">
      <c r="B10" s="64"/>
      <c r="C10" s="64"/>
    </row>
    <row r="11" spans="1:4" ht="13.5" thickBot="1" x14ac:dyDescent="0.25">
      <c r="B11" s="68" t="s">
        <v>0</v>
      </c>
      <c r="C11" s="68" t="s">
        <v>131</v>
      </c>
    </row>
    <row r="12" spans="1:4" ht="13.5" thickBot="1" x14ac:dyDescent="0.25">
      <c r="B12" s="15" t="s">
        <v>37</v>
      </c>
      <c r="C12" s="16">
        <f>+C13</f>
        <v>1705265.5</v>
      </c>
    </row>
    <row r="13" spans="1:4" x14ac:dyDescent="0.2">
      <c r="B13" s="25" t="s">
        <v>26</v>
      </c>
      <c r="C13" s="18">
        <f>+C14</f>
        <v>1705265.5</v>
      </c>
    </row>
    <row r="14" spans="1:4" ht="13.5" thickBot="1" x14ac:dyDescent="0.25">
      <c r="B14" s="26" t="s">
        <v>39</v>
      </c>
      <c r="C14" s="19">
        <v>1705265.5</v>
      </c>
    </row>
    <row r="15" spans="1:4" ht="13.5" thickBot="1" x14ac:dyDescent="0.25">
      <c r="B15" s="15" t="s">
        <v>9</v>
      </c>
      <c r="C15" s="16">
        <f>+C16+C18+C20+C22</f>
        <v>944574.25</v>
      </c>
    </row>
    <row r="16" spans="1:4" x14ac:dyDescent="0.2">
      <c r="B16" s="25" t="s">
        <v>50</v>
      </c>
      <c r="C16" s="18">
        <f>+C17</f>
        <v>200000</v>
      </c>
    </row>
    <row r="17" spans="2:3" x14ac:dyDescent="0.2">
      <c r="B17" s="26" t="s">
        <v>71</v>
      </c>
      <c r="C17" s="19">
        <v>200000</v>
      </c>
    </row>
    <row r="18" spans="2:3" x14ac:dyDescent="0.2">
      <c r="B18" s="25" t="s">
        <v>72</v>
      </c>
      <c r="C18" s="18">
        <f>+C19</f>
        <v>100000</v>
      </c>
    </row>
    <row r="19" spans="2:3" x14ac:dyDescent="0.2">
      <c r="B19" s="26" t="s">
        <v>73</v>
      </c>
      <c r="C19" s="19">
        <v>100000</v>
      </c>
    </row>
    <row r="20" spans="2:3" x14ac:dyDescent="0.2">
      <c r="B20" s="25" t="s">
        <v>11</v>
      </c>
      <c r="C20" s="18">
        <f>SUM(C21:C21)</f>
        <v>600974.25</v>
      </c>
    </row>
    <row r="21" spans="2:3" x14ac:dyDescent="0.2">
      <c r="B21" s="26" t="s">
        <v>11</v>
      </c>
      <c r="C21" s="19">
        <v>600974.25</v>
      </c>
    </row>
    <row r="22" spans="2:3" x14ac:dyDescent="0.2">
      <c r="B22" s="25" t="s">
        <v>12</v>
      </c>
      <c r="C22" s="18">
        <f>+C23</f>
        <v>43600</v>
      </c>
    </row>
    <row r="23" spans="2:3" ht="13.5" thickBot="1" x14ac:dyDescent="0.25">
      <c r="B23" s="26" t="s">
        <v>122</v>
      </c>
      <c r="C23" s="19">
        <v>43600</v>
      </c>
    </row>
    <row r="24" spans="2:3" ht="13.5" thickBot="1" x14ac:dyDescent="0.25">
      <c r="B24" s="15" t="s">
        <v>13</v>
      </c>
      <c r="C24" s="16">
        <f>C25</f>
        <v>333800</v>
      </c>
    </row>
    <row r="25" spans="2:3" x14ac:dyDescent="0.2">
      <c r="B25" s="25" t="s">
        <v>55</v>
      </c>
      <c r="C25" s="18">
        <f>SUM(C26:C27)</f>
        <v>333800</v>
      </c>
    </row>
    <row r="26" spans="2:3" x14ac:dyDescent="0.2">
      <c r="B26" s="26" t="s">
        <v>80</v>
      </c>
      <c r="C26" s="19">
        <v>160000</v>
      </c>
    </row>
    <row r="27" spans="2:3" ht="13.5" thickBot="1" x14ac:dyDescent="0.25">
      <c r="B27" s="26" t="s">
        <v>79</v>
      </c>
      <c r="C27" s="19">
        <v>173800</v>
      </c>
    </row>
    <row r="28" spans="2:3" ht="13.5" thickBot="1" x14ac:dyDescent="0.25">
      <c r="B28" s="21" t="s">
        <v>19</v>
      </c>
      <c r="C28" s="5">
        <f>+C12+C15+C24</f>
        <v>2983639.75</v>
      </c>
    </row>
    <row r="29" spans="2:3" ht="13.5" thickBot="1" x14ac:dyDescent="0.25">
      <c r="B29" s="36" t="s">
        <v>18</v>
      </c>
      <c r="C29" s="7">
        <v>0</v>
      </c>
    </row>
    <row r="30" spans="2:3" ht="13.5" thickBot="1" x14ac:dyDescent="0.25">
      <c r="B30" s="8" t="s">
        <v>20</v>
      </c>
      <c r="C30" s="6">
        <f>SUM(C28:C29)</f>
        <v>2983639.75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F10" sqref="F10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17.85546875" style="1" bestFit="1" customWidth="1"/>
    <col min="4" max="16384" width="11.42578125" style="1"/>
  </cols>
  <sheetData>
    <row r="1" spans="1:5" x14ac:dyDescent="0.2">
      <c r="A1" s="3"/>
      <c r="B1" s="2"/>
      <c r="C1" s="9"/>
      <c r="D1" s="9"/>
    </row>
    <row r="2" spans="1:5" x14ac:dyDescent="0.2">
      <c r="A2" s="3"/>
      <c r="B2" s="2"/>
      <c r="C2" s="9"/>
      <c r="D2" s="9"/>
    </row>
    <row r="3" spans="1:5" x14ac:dyDescent="0.2">
      <c r="A3" s="3"/>
      <c r="B3" s="2"/>
      <c r="C3" s="9"/>
      <c r="D3" s="9"/>
    </row>
    <row r="4" spans="1:5" x14ac:dyDescent="0.2">
      <c r="A4" s="3"/>
      <c r="B4" s="4"/>
      <c r="C4" s="23"/>
      <c r="D4" s="23"/>
    </row>
    <row r="5" spans="1:5" ht="30.75" customHeight="1" x14ac:dyDescent="0.25">
      <c r="B5" s="60" t="s">
        <v>87</v>
      </c>
      <c r="C5" s="60"/>
      <c r="D5" s="24"/>
    </row>
    <row r="6" spans="1:5" ht="15" x14ac:dyDescent="0.25">
      <c r="B6" s="11"/>
      <c r="C6" s="11"/>
    </row>
    <row r="7" spans="1:5" ht="15" x14ac:dyDescent="0.25">
      <c r="B7" s="61" t="s">
        <v>93</v>
      </c>
      <c r="C7" s="61"/>
    </row>
    <row r="8" spans="1:5" x14ac:dyDescent="0.2">
      <c r="B8" s="33"/>
      <c r="C8" s="33"/>
    </row>
    <row r="9" spans="1:5" ht="15" x14ac:dyDescent="0.25">
      <c r="B9" s="61" t="s">
        <v>134</v>
      </c>
      <c r="C9" s="61"/>
    </row>
    <row r="10" spans="1:5" x14ac:dyDescent="0.2">
      <c r="B10" s="64"/>
      <c r="C10" s="64"/>
    </row>
    <row r="11" spans="1:5" ht="13.5" thickBot="1" x14ac:dyDescent="0.25">
      <c r="B11" s="68" t="s">
        <v>0</v>
      </c>
      <c r="C11" s="68" t="s">
        <v>131</v>
      </c>
      <c r="E11"/>
    </row>
    <row r="12" spans="1:5" ht="13.5" thickBot="1" x14ac:dyDescent="0.25">
      <c r="B12" s="15" t="s">
        <v>37</v>
      </c>
      <c r="C12" s="16">
        <f>+C13+C15+C17+C21+C29+C37+C40+C42+C45</f>
        <v>258128977.40000007</v>
      </c>
      <c r="E12"/>
    </row>
    <row r="13" spans="1:5" x14ac:dyDescent="0.2">
      <c r="B13" s="25" t="s">
        <v>60</v>
      </c>
      <c r="C13" s="18">
        <f>+C14</f>
        <v>9432553.5500000026</v>
      </c>
      <c r="E13"/>
    </row>
    <row r="14" spans="1:5" x14ac:dyDescent="0.2">
      <c r="B14" s="26" t="s">
        <v>60</v>
      </c>
      <c r="C14" s="19">
        <v>9432553.5500000026</v>
      </c>
      <c r="E14"/>
    </row>
    <row r="15" spans="1:5" x14ac:dyDescent="0.2">
      <c r="B15" s="25" t="s">
        <v>83</v>
      </c>
      <c r="C15" s="18">
        <f>+C16</f>
        <v>5584982.1300000027</v>
      </c>
      <c r="E15"/>
    </row>
    <row r="16" spans="1:5" x14ac:dyDescent="0.2">
      <c r="B16" s="26" t="s">
        <v>83</v>
      </c>
      <c r="C16" s="19">
        <v>5584982.1300000027</v>
      </c>
      <c r="E16"/>
    </row>
    <row r="17" spans="2:5" x14ac:dyDescent="0.2">
      <c r="B17" s="25" t="s">
        <v>1</v>
      </c>
      <c r="C17" s="18">
        <f>+SUM(C18:C20)</f>
        <v>28592909.18000003</v>
      </c>
      <c r="E17"/>
    </row>
    <row r="18" spans="2:5" x14ac:dyDescent="0.2">
      <c r="B18" s="26" t="s">
        <v>21</v>
      </c>
      <c r="C18" s="19">
        <v>7436700.6000000043</v>
      </c>
      <c r="E18"/>
    </row>
    <row r="19" spans="2:5" x14ac:dyDescent="0.2">
      <c r="B19" s="26" t="s">
        <v>56</v>
      </c>
      <c r="C19" s="19">
        <v>11582468.990000015</v>
      </c>
      <c r="E19"/>
    </row>
    <row r="20" spans="2:5" x14ac:dyDescent="0.2">
      <c r="B20" s="26" t="s">
        <v>42</v>
      </c>
      <c r="C20" s="19">
        <v>9573739.5900000129</v>
      </c>
      <c r="E20"/>
    </row>
    <row r="21" spans="2:5" x14ac:dyDescent="0.2">
      <c r="B21" s="25" t="s">
        <v>35</v>
      </c>
      <c r="C21" s="18">
        <f>+SUM(C22:C28)</f>
        <v>59286053.29999999</v>
      </c>
      <c r="E21"/>
    </row>
    <row r="22" spans="2:5" x14ac:dyDescent="0.2">
      <c r="B22" s="26" t="s">
        <v>49</v>
      </c>
      <c r="C22" s="19">
        <v>7075961.6199999955</v>
      </c>
      <c r="E22"/>
    </row>
    <row r="23" spans="2:5" x14ac:dyDescent="0.2">
      <c r="B23" s="26" t="s">
        <v>130</v>
      </c>
      <c r="C23" s="19">
        <v>5392800.669999999</v>
      </c>
      <c r="E23"/>
    </row>
    <row r="24" spans="2:5" x14ac:dyDescent="0.2">
      <c r="B24" s="26" t="s">
        <v>94</v>
      </c>
      <c r="C24" s="19">
        <v>10243367.789999997</v>
      </c>
      <c r="E24"/>
    </row>
    <row r="25" spans="2:5" x14ac:dyDescent="0.2">
      <c r="B25" s="26" t="s">
        <v>58</v>
      </c>
      <c r="C25" s="19">
        <v>17801939.409999985</v>
      </c>
      <c r="E25"/>
    </row>
    <row r="26" spans="2:5" x14ac:dyDescent="0.2">
      <c r="B26" s="26" t="s">
        <v>36</v>
      </c>
      <c r="C26" s="19">
        <v>13105121.460000006</v>
      </c>
      <c r="E26"/>
    </row>
    <row r="27" spans="2:5" x14ac:dyDescent="0.2">
      <c r="B27" s="26" t="s">
        <v>95</v>
      </c>
      <c r="C27" s="19">
        <v>2057037.5900000003</v>
      </c>
      <c r="E27"/>
    </row>
    <row r="28" spans="2:5" x14ac:dyDescent="0.2">
      <c r="B28" s="26" t="s">
        <v>57</v>
      </c>
      <c r="C28" s="19">
        <v>3609824.7599999993</v>
      </c>
      <c r="E28"/>
    </row>
    <row r="29" spans="2:5" x14ac:dyDescent="0.2">
      <c r="B29" s="25" t="s">
        <v>26</v>
      </c>
      <c r="C29" s="18">
        <f>+SUM(C30:C36)</f>
        <v>88645350.460000008</v>
      </c>
    </row>
    <row r="30" spans="2:5" x14ac:dyDescent="0.2">
      <c r="B30" s="26" t="s">
        <v>96</v>
      </c>
      <c r="C30" s="19">
        <v>17911388.610000014</v>
      </c>
    </row>
    <row r="31" spans="2:5" x14ac:dyDescent="0.2">
      <c r="B31" s="26" t="s">
        <v>97</v>
      </c>
      <c r="C31" s="19">
        <v>14364869.479999987</v>
      </c>
    </row>
    <row r="32" spans="2:5" x14ac:dyDescent="0.2">
      <c r="B32" s="26" t="s">
        <v>98</v>
      </c>
      <c r="C32" s="19">
        <v>3607953.8999999985</v>
      </c>
    </row>
    <row r="33" spans="2:3" x14ac:dyDescent="0.2">
      <c r="B33" s="26" t="s">
        <v>99</v>
      </c>
      <c r="C33" s="19">
        <v>14537222.350000013</v>
      </c>
    </row>
    <row r="34" spans="2:3" x14ac:dyDescent="0.2">
      <c r="B34" s="26" t="s">
        <v>39</v>
      </c>
      <c r="C34" s="19">
        <v>10364325.550000006</v>
      </c>
    </row>
    <row r="35" spans="2:3" x14ac:dyDescent="0.2">
      <c r="B35" s="26" t="s">
        <v>100</v>
      </c>
      <c r="C35" s="19">
        <v>13281680.789999999</v>
      </c>
    </row>
    <row r="36" spans="2:3" x14ac:dyDescent="0.2">
      <c r="B36" s="26" t="s">
        <v>59</v>
      </c>
      <c r="C36" s="19">
        <v>14577909.779999994</v>
      </c>
    </row>
    <row r="37" spans="2:3" x14ac:dyDescent="0.2">
      <c r="B37" s="25" t="s">
        <v>27</v>
      </c>
      <c r="C37" s="18">
        <f>+SUM(C38:C39)</f>
        <v>19662197.190000027</v>
      </c>
    </row>
    <row r="38" spans="2:3" x14ac:dyDescent="0.2">
      <c r="B38" s="26" t="s">
        <v>28</v>
      </c>
      <c r="C38" s="19">
        <v>6485050.9000000022</v>
      </c>
    </row>
    <row r="39" spans="2:3" x14ac:dyDescent="0.2">
      <c r="B39" s="26" t="s">
        <v>101</v>
      </c>
      <c r="C39" s="19">
        <v>13177146.290000023</v>
      </c>
    </row>
    <row r="40" spans="2:3" x14ac:dyDescent="0.2">
      <c r="B40" s="25" t="s">
        <v>2</v>
      </c>
      <c r="C40" s="18">
        <f>+C41</f>
        <v>5847107.9200000027</v>
      </c>
    </row>
    <row r="41" spans="2:3" x14ac:dyDescent="0.2">
      <c r="B41" s="26" t="s">
        <v>2</v>
      </c>
      <c r="C41" s="19">
        <v>5847107.9200000027</v>
      </c>
    </row>
    <row r="42" spans="2:3" x14ac:dyDescent="0.2">
      <c r="B42" s="25" t="s">
        <v>65</v>
      </c>
      <c r="C42" s="18">
        <f>SUM(C43:C44)</f>
        <v>16141420.500000002</v>
      </c>
    </row>
    <row r="43" spans="2:3" x14ac:dyDescent="0.2">
      <c r="B43" s="26" t="s">
        <v>66</v>
      </c>
      <c r="C43" s="19">
        <v>11568139.07</v>
      </c>
    </row>
    <row r="44" spans="2:3" x14ac:dyDescent="0.2">
      <c r="B44" s="26" t="s">
        <v>65</v>
      </c>
      <c r="C44" s="19">
        <v>4573281.4300000016</v>
      </c>
    </row>
    <row r="45" spans="2:3" x14ac:dyDescent="0.2">
      <c r="B45" s="25" t="s">
        <v>3</v>
      </c>
      <c r="C45" s="18">
        <f>SUM(C46:C48)</f>
        <v>24936403.169999998</v>
      </c>
    </row>
    <row r="46" spans="2:3" x14ac:dyDescent="0.2">
      <c r="B46" s="26" t="s">
        <v>22</v>
      </c>
      <c r="C46" s="19">
        <v>11136781.769999998</v>
      </c>
    </row>
    <row r="47" spans="2:3" x14ac:dyDescent="0.2">
      <c r="B47" s="26" t="s">
        <v>113</v>
      </c>
      <c r="C47" s="19">
        <v>6003282.4299999969</v>
      </c>
    </row>
    <row r="48" spans="2:3" ht="13.5" thickBot="1" x14ac:dyDescent="0.25">
      <c r="B48" s="26" t="s">
        <v>3</v>
      </c>
      <c r="C48" s="19">
        <v>7796338.9700000025</v>
      </c>
    </row>
    <row r="49" spans="2:3" ht="13.5" thickBot="1" x14ac:dyDescent="0.25">
      <c r="B49" s="15" t="s">
        <v>4</v>
      </c>
      <c r="C49" s="16">
        <f>+C50+C54+C57+C62</f>
        <v>111085268.20000002</v>
      </c>
    </row>
    <row r="50" spans="2:3" x14ac:dyDescent="0.2">
      <c r="B50" s="25" t="s">
        <v>46</v>
      </c>
      <c r="C50" s="18">
        <f>+SUM(C51:C53)</f>
        <v>35191562.370000005</v>
      </c>
    </row>
    <row r="51" spans="2:3" x14ac:dyDescent="0.2">
      <c r="B51" s="26" t="s">
        <v>102</v>
      </c>
      <c r="C51" s="19">
        <v>8129535.5099999961</v>
      </c>
    </row>
    <row r="52" spans="2:3" x14ac:dyDescent="0.2">
      <c r="B52" s="26" t="s">
        <v>84</v>
      </c>
      <c r="C52" s="19">
        <v>11047170.310000004</v>
      </c>
    </row>
    <row r="53" spans="2:3" x14ac:dyDescent="0.2">
      <c r="B53" s="26" t="s">
        <v>103</v>
      </c>
      <c r="C53" s="19">
        <v>16014856.550000008</v>
      </c>
    </row>
    <row r="54" spans="2:3" x14ac:dyDescent="0.2">
      <c r="B54" s="25" t="s">
        <v>75</v>
      </c>
      <c r="C54" s="18">
        <f>+SUM(C55:C56)</f>
        <v>9023414.5799999945</v>
      </c>
    </row>
    <row r="55" spans="2:3" x14ac:dyDescent="0.2">
      <c r="B55" s="26" t="s">
        <v>104</v>
      </c>
      <c r="C55" s="19">
        <v>5743156.7899999926</v>
      </c>
    </row>
    <row r="56" spans="2:3" x14ac:dyDescent="0.2">
      <c r="B56" s="53" t="s">
        <v>76</v>
      </c>
      <c r="C56" s="54">
        <v>3280257.7900000019</v>
      </c>
    </row>
    <row r="57" spans="2:3" x14ac:dyDescent="0.2">
      <c r="B57" s="25" t="s">
        <v>23</v>
      </c>
      <c r="C57" s="18">
        <f>+SUM(C58:C61)</f>
        <v>29396919.139999997</v>
      </c>
    </row>
    <row r="58" spans="2:3" x14ac:dyDescent="0.2">
      <c r="B58" s="26" t="s">
        <v>24</v>
      </c>
      <c r="C58" s="19">
        <v>5845311.1099999985</v>
      </c>
    </row>
    <row r="59" spans="2:3" x14ac:dyDescent="0.2">
      <c r="B59" s="26" t="s">
        <v>45</v>
      </c>
      <c r="C59" s="19">
        <v>7423247.6399999997</v>
      </c>
    </row>
    <row r="60" spans="2:3" x14ac:dyDescent="0.2">
      <c r="B60" s="26" t="s">
        <v>25</v>
      </c>
      <c r="C60" s="19">
        <v>13192816.539999997</v>
      </c>
    </row>
    <row r="61" spans="2:3" x14ac:dyDescent="0.2">
      <c r="B61" s="26" t="s">
        <v>105</v>
      </c>
      <c r="C61" s="19">
        <v>2935543.850000002</v>
      </c>
    </row>
    <row r="62" spans="2:3" x14ac:dyDescent="0.2">
      <c r="B62" s="25" t="s">
        <v>5</v>
      </c>
      <c r="C62" s="18">
        <f>+SUM(C63:C67)</f>
        <v>37473372.110000014</v>
      </c>
    </row>
    <row r="63" spans="2:3" x14ac:dyDescent="0.2">
      <c r="B63" s="26" t="s">
        <v>48</v>
      </c>
      <c r="C63" s="19">
        <v>12003757.150000008</v>
      </c>
    </row>
    <row r="64" spans="2:3" x14ac:dyDescent="0.2">
      <c r="B64" s="26" t="s">
        <v>77</v>
      </c>
      <c r="C64" s="19">
        <v>14188169.130000001</v>
      </c>
    </row>
    <row r="65" spans="2:3" x14ac:dyDescent="0.2">
      <c r="B65" s="26" t="s">
        <v>106</v>
      </c>
      <c r="C65" s="19">
        <v>4199076.53</v>
      </c>
    </row>
    <row r="66" spans="2:3" x14ac:dyDescent="0.2">
      <c r="B66" s="26" t="s">
        <v>85</v>
      </c>
      <c r="C66" s="19">
        <v>3179077.4499999997</v>
      </c>
    </row>
    <row r="67" spans="2:3" ht="13.5" thickBot="1" x14ac:dyDescent="0.25">
      <c r="B67" s="27" t="s">
        <v>78</v>
      </c>
      <c r="C67" s="28">
        <v>3903291.8499999996</v>
      </c>
    </row>
    <row r="68" spans="2:3" ht="13.5" thickBot="1" x14ac:dyDescent="0.25">
      <c r="B68" s="15" t="s">
        <v>6</v>
      </c>
      <c r="C68" s="16">
        <f>+C69+C76+C81+C84+C86</f>
        <v>151725279.30000004</v>
      </c>
    </row>
    <row r="69" spans="2:3" x14ac:dyDescent="0.2">
      <c r="B69" s="25" t="s">
        <v>7</v>
      </c>
      <c r="C69" s="18">
        <f>+SUM(C70:C75)</f>
        <v>53365473.010000005</v>
      </c>
    </row>
    <row r="70" spans="2:3" x14ac:dyDescent="0.2">
      <c r="B70" s="26" t="s">
        <v>107</v>
      </c>
      <c r="C70" s="19">
        <v>611454.60000000009</v>
      </c>
    </row>
    <row r="71" spans="2:3" x14ac:dyDescent="0.2">
      <c r="B71" s="26" t="s">
        <v>7</v>
      </c>
      <c r="C71" s="19">
        <v>11750494.840000015</v>
      </c>
    </row>
    <row r="72" spans="2:3" x14ac:dyDescent="0.2">
      <c r="B72" s="26" t="s">
        <v>17</v>
      </c>
      <c r="C72" s="19">
        <v>21617544.339999992</v>
      </c>
    </row>
    <row r="73" spans="2:3" x14ac:dyDescent="0.2">
      <c r="B73" s="26" t="s">
        <v>63</v>
      </c>
      <c r="C73" s="19">
        <v>11996446.639999997</v>
      </c>
    </row>
    <row r="74" spans="2:3" x14ac:dyDescent="0.2">
      <c r="B74" s="26" t="s">
        <v>64</v>
      </c>
      <c r="C74" s="19">
        <v>3825550.200000002</v>
      </c>
    </row>
    <row r="75" spans="2:3" x14ac:dyDescent="0.2">
      <c r="B75" s="26" t="s">
        <v>108</v>
      </c>
      <c r="C75" s="19">
        <v>3563982.39</v>
      </c>
    </row>
    <row r="76" spans="2:3" x14ac:dyDescent="0.2">
      <c r="B76" s="25" t="s">
        <v>67</v>
      </c>
      <c r="C76" s="18">
        <f>+SUM(C77:C80)</f>
        <v>15113330.409999996</v>
      </c>
    </row>
    <row r="77" spans="2:3" x14ac:dyDescent="0.2">
      <c r="B77" s="26" t="s">
        <v>69</v>
      </c>
      <c r="C77" s="19">
        <v>2831404.2599999988</v>
      </c>
    </row>
    <row r="78" spans="2:3" x14ac:dyDescent="0.2">
      <c r="B78" s="26" t="s">
        <v>109</v>
      </c>
      <c r="C78" s="19">
        <v>2811521.3299999991</v>
      </c>
    </row>
    <row r="79" spans="2:3" x14ac:dyDescent="0.2">
      <c r="B79" s="26" t="s">
        <v>110</v>
      </c>
      <c r="C79" s="19">
        <v>5423302.6500000022</v>
      </c>
    </row>
    <row r="80" spans="2:3" x14ac:dyDescent="0.2">
      <c r="B80" s="26" t="s">
        <v>68</v>
      </c>
      <c r="C80" s="19">
        <v>4047102.1699999957</v>
      </c>
    </row>
    <row r="81" spans="2:3" x14ac:dyDescent="0.2">
      <c r="B81" s="25" t="s">
        <v>52</v>
      </c>
      <c r="C81" s="18">
        <f>+SUM(C82:C83)</f>
        <v>25821630.639999993</v>
      </c>
    </row>
    <row r="82" spans="2:3" x14ac:dyDescent="0.2">
      <c r="B82" s="26" t="s">
        <v>52</v>
      </c>
      <c r="C82" s="19">
        <v>18128997.720000003</v>
      </c>
    </row>
    <row r="83" spans="2:3" x14ac:dyDescent="0.2">
      <c r="B83" s="26" t="s">
        <v>111</v>
      </c>
      <c r="C83" s="19">
        <v>7692632.9199999925</v>
      </c>
    </row>
    <row r="84" spans="2:3" x14ac:dyDescent="0.2">
      <c r="B84" s="25" t="s">
        <v>61</v>
      </c>
      <c r="C84" s="18">
        <f>+C85</f>
        <v>24121512.740000032</v>
      </c>
    </row>
    <row r="85" spans="2:3" x14ac:dyDescent="0.2">
      <c r="B85" s="26" t="s">
        <v>62</v>
      </c>
      <c r="C85" s="19">
        <v>24121512.740000032</v>
      </c>
    </row>
    <row r="86" spans="2:3" x14ac:dyDescent="0.2">
      <c r="B86" s="25" t="s">
        <v>8</v>
      </c>
      <c r="C86" s="18">
        <f>+SUM(C87:C90)</f>
        <v>33303332.500000007</v>
      </c>
    </row>
    <row r="87" spans="2:3" x14ac:dyDescent="0.2">
      <c r="B87" s="26" t="s">
        <v>112</v>
      </c>
      <c r="C87" s="19">
        <v>15066476.330000009</v>
      </c>
    </row>
    <row r="88" spans="2:3" x14ac:dyDescent="0.2">
      <c r="B88" s="26" t="s">
        <v>53</v>
      </c>
      <c r="C88" s="19">
        <v>12498403.49</v>
      </c>
    </row>
    <row r="89" spans="2:3" x14ac:dyDescent="0.2">
      <c r="B89" s="26" t="s">
        <v>43</v>
      </c>
      <c r="C89" s="19">
        <v>1706765.8499999999</v>
      </c>
    </row>
    <row r="90" spans="2:3" ht="13.5" thickBot="1" x14ac:dyDescent="0.25">
      <c r="B90" s="26" t="s">
        <v>54</v>
      </c>
      <c r="C90" s="19">
        <v>4031686.8299999991</v>
      </c>
    </row>
    <row r="91" spans="2:3" ht="13.5" thickBot="1" x14ac:dyDescent="0.25">
      <c r="B91" s="15" t="s">
        <v>9</v>
      </c>
      <c r="C91" s="16">
        <f>+C92+C95+C99+C102+C104+C110+C114+C116</f>
        <v>103630179.69</v>
      </c>
    </row>
    <row r="92" spans="2:3" x14ac:dyDescent="0.2">
      <c r="B92" s="37" t="s">
        <v>38</v>
      </c>
      <c r="C92" s="29">
        <f>+SUM(C93:C94)</f>
        <v>7742292.9699999988</v>
      </c>
    </row>
    <row r="93" spans="2:3" x14ac:dyDescent="0.2">
      <c r="B93" s="26" t="s">
        <v>114</v>
      </c>
      <c r="C93" s="19">
        <v>3934208.5900000003</v>
      </c>
    </row>
    <row r="94" spans="2:3" x14ac:dyDescent="0.2">
      <c r="B94" s="26" t="s">
        <v>30</v>
      </c>
      <c r="C94" s="19">
        <v>3808084.379999999</v>
      </c>
    </row>
    <row r="95" spans="2:3" x14ac:dyDescent="0.2">
      <c r="B95" s="25" t="s">
        <v>50</v>
      </c>
      <c r="C95" s="18">
        <f>+SUM(C96:C98)</f>
        <v>6023769.8100000015</v>
      </c>
    </row>
    <row r="96" spans="2:3" x14ac:dyDescent="0.2">
      <c r="B96" s="26" t="s">
        <v>70</v>
      </c>
      <c r="C96" s="19">
        <v>3091142.100000002</v>
      </c>
    </row>
    <row r="97" spans="2:3" x14ac:dyDescent="0.2">
      <c r="B97" s="26" t="s">
        <v>71</v>
      </c>
      <c r="C97" s="19">
        <v>1219917.3599999999</v>
      </c>
    </row>
    <row r="98" spans="2:3" x14ac:dyDescent="0.2">
      <c r="B98" s="26" t="s">
        <v>51</v>
      </c>
      <c r="C98" s="19">
        <v>1712710.3499999994</v>
      </c>
    </row>
    <row r="99" spans="2:3" x14ac:dyDescent="0.2">
      <c r="B99" s="25" t="s">
        <v>29</v>
      </c>
      <c r="C99" s="18">
        <f>+SUM(C100:C101)</f>
        <v>15396467.910000008</v>
      </c>
    </row>
    <row r="100" spans="2:3" x14ac:dyDescent="0.2">
      <c r="B100" s="26" t="s">
        <v>74</v>
      </c>
      <c r="C100" s="19">
        <v>3143305.9000000013</v>
      </c>
    </row>
    <row r="101" spans="2:3" x14ac:dyDescent="0.2">
      <c r="B101" s="26" t="s">
        <v>41</v>
      </c>
      <c r="C101" s="19">
        <v>12253162.010000007</v>
      </c>
    </row>
    <row r="102" spans="2:3" x14ac:dyDescent="0.2">
      <c r="B102" s="25" t="s">
        <v>72</v>
      </c>
      <c r="C102" s="18">
        <f>+C103</f>
        <v>5407407.4999999981</v>
      </c>
    </row>
    <row r="103" spans="2:3" x14ac:dyDescent="0.2">
      <c r="B103" s="53" t="s">
        <v>73</v>
      </c>
      <c r="C103" s="54">
        <v>5407407.4999999981</v>
      </c>
    </row>
    <row r="104" spans="2:3" x14ac:dyDescent="0.2">
      <c r="B104" s="25" t="s">
        <v>10</v>
      </c>
      <c r="C104" s="18">
        <f>+SUM(C105:C109)</f>
        <v>16573602.110000007</v>
      </c>
    </row>
    <row r="105" spans="2:3" x14ac:dyDescent="0.2">
      <c r="B105" s="26" t="s">
        <v>115</v>
      </c>
      <c r="C105" s="19">
        <v>1714073.9200000004</v>
      </c>
    </row>
    <row r="106" spans="2:3" x14ac:dyDescent="0.2">
      <c r="B106" s="26" t="s">
        <v>10</v>
      </c>
      <c r="C106" s="19">
        <v>2066963.8200000003</v>
      </c>
    </row>
    <row r="107" spans="2:3" x14ac:dyDescent="0.2">
      <c r="B107" s="26" t="s">
        <v>116</v>
      </c>
      <c r="C107" s="19">
        <v>3857703.9700000011</v>
      </c>
    </row>
    <row r="108" spans="2:3" x14ac:dyDescent="0.2">
      <c r="B108" s="26" t="s">
        <v>44</v>
      </c>
      <c r="C108" s="19">
        <v>3840184.0700000008</v>
      </c>
    </row>
    <row r="109" spans="2:3" x14ac:dyDescent="0.2">
      <c r="B109" s="26" t="s">
        <v>117</v>
      </c>
      <c r="C109" s="19">
        <v>5094676.3300000029</v>
      </c>
    </row>
    <row r="110" spans="2:3" x14ac:dyDescent="0.2">
      <c r="B110" s="25" t="s">
        <v>11</v>
      </c>
      <c r="C110" s="18">
        <f>+SUM(C111:C113)</f>
        <v>14607325.430000003</v>
      </c>
    </row>
    <row r="111" spans="2:3" x14ac:dyDescent="0.2">
      <c r="B111" s="26" t="s">
        <v>118</v>
      </c>
      <c r="C111" s="19">
        <v>6171539.3300000029</v>
      </c>
    </row>
    <row r="112" spans="2:3" x14ac:dyDescent="0.2">
      <c r="B112" s="26" t="s">
        <v>11</v>
      </c>
      <c r="C112" s="19">
        <v>3793951.2299999986</v>
      </c>
    </row>
    <row r="113" spans="2:3" x14ac:dyDescent="0.2">
      <c r="B113" s="26" t="s">
        <v>119</v>
      </c>
      <c r="C113" s="19">
        <v>4641834.87</v>
      </c>
    </row>
    <row r="114" spans="2:3" x14ac:dyDescent="0.2">
      <c r="B114" s="25" t="s">
        <v>47</v>
      </c>
      <c r="C114" s="18">
        <f>+C115</f>
        <v>2975429.6299999994</v>
      </c>
    </row>
    <row r="115" spans="2:3" x14ac:dyDescent="0.2">
      <c r="B115" s="26" t="s">
        <v>47</v>
      </c>
      <c r="C115" s="19">
        <v>2975429.6299999994</v>
      </c>
    </row>
    <row r="116" spans="2:3" x14ac:dyDescent="0.2">
      <c r="B116" s="25" t="s">
        <v>12</v>
      </c>
      <c r="C116" s="18">
        <f>+SUM(C117:C124)</f>
        <v>34903884.329999991</v>
      </c>
    </row>
    <row r="117" spans="2:3" x14ac:dyDescent="0.2">
      <c r="B117" s="26" t="s">
        <v>90</v>
      </c>
      <c r="C117" s="19">
        <v>4635146.1000000015</v>
      </c>
    </row>
    <row r="118" spans="2:3" x14ac:dyDescent="0.2">
      <c r="B118" s="26" t="s">
        <v>120</v>
      </c>
      <c r="C118" s="19">
        <v>4753147.4099999964</v>
      </c>
    </row>
    <row r="119" spans="2:3" x14ac:dyDescent="0.2">
      <c r="B119" s="26" t="s">
        <v>121</v>
      </c>
      <c r="C119" s="19">
        <v>3465039</v>
      </c>
    </row>
    <row r="120" spans="2:3" x14ac:dyDescent="0.2">
      <c r="B120" s="26" t="s">
        <v>122</v>
      </c>
      <c r="C120" s="19">
        <v>5968666.4100000011</v>
      </c>
    </row>
    <row r="121" spans="2:3" x14ac:dyDescent="0.2">
      <c r="B121" s="26" t="s">
        <v>123</v>
      </c>
      <c r="C121" s="19">
        <v>4953651.0199999977</v>
      </c>
    </row>
    <row r="122" spans="2:3" x14ac:dyDescent="0.2">
      <c r="B122" s="26" t="s">
        <v>40</v>
      </c>
      <c r="C122" s="19">
        <v>4039270.069999998</v>
      </c>
    </row>
    <row r="123" spans="2:3" x14ac:dyDescent="0.2">
      <c r="B123" s="26" t="s">
        <v>12</v>
      </c>
      <c r="C123" s="19">
        <v>3422466.0199999991</v>
      </c>
    </row>
    <row r="124" spans="2:3" ht="13.5" thickBot="1" x14ac:dyDescent="0.25">
      <c r="B124" s="26" t="s">
        <v>124</v>
      </c>
      <c r="C124" s="19">
        <v>3666498.2999999993</v>
      </c>
    </row>
    <row r="125" spans="2:3" ht="13.5" thickBot="1" x14ac:dyDescent="0.25">
      <c r="B125" s="15" t="s">
        <v>13</v>
      </c>
      <c r="C125" s="5">
        <f>+C126+C128+C134+C136+C140</f>
        <v>77250057.929999992</v>
      </c>
    </row>
    <row r="126" spans="2:3" x14ac:dyDescent="0.2">
      <c r="B126" s="25" t="s">
        <v>31</v>
      </c>
      <c r="C126" s="18">
        <f>+C127</f>
        <v>6992971.5800000001</v>
      </c>
    </row>
    <row r="127" spans="2:3" x14ac:dyDescent="0.2">
      <c r="B127" s="26" t="s">
        <v>31</v>
      </c>
      <c r="C127" s="19">
        <v>6992971.5800000001</v>
      </c>
    </row>
    <row r="128" spans="2:3" x14ac:dyDescent="0.2">
      <c r="B128" s="25" t="s">
        <v>14</v>
      </c>
      <c r="C128" s="18">
        <f>+SUM(C129:C133)</f>
        <v>35049437.740000002</v>
      </c>
    </row>
    <row r="129" spans="2:3" x14ac:dyDescent="0.2">
      <c r="B129" s="26" t="s">
        <v>125</v>
      </c>
      <c r="C129" s="19">
        <v>7034161.8200000012</v>
      </c>
    </row>
    <row r="130" spans="2:3" x14ac:dyDescent="0.2">
      <c r="B130" s="26" t="s">
        <v>16</v>
      </c>
      <c r="C130" s="19">
        <v>11442397.369999999</v>
      </c>
    </row>
    <row r="131" spans="2:3" x14ac:dyDescent="0.2">
      <c r="B131" s="26" t="s">
        <v>126</v>
      </c>
      <c r="C131" s="19">
        <v>6998495.2500000047</v>
      </c>
    </row>
    <row r="132" spans="2:3" x14ac:dyDescent="0.2">
      <c r="B132" s="26" t="s">
        <v>32</v>
      </c>
      <c r="C132" s="19">
        <v>4590056.9700000007</v>
      </c>
    </row>
    <row r="133" spans="2:3" x14ac:dyDescent="0.2">
      <c r="B133" s="26" t="s">
        <v>91</v>
      </c>
      <c r="C133" s="19">
        <v>4984326.330000001</v>
      </c>
    </row>
    <row r="134" spans="2:3" x14ac:dyDescent="0.2">
      <c r="B134" s="25" t="s">
        <v>81</v>
      </c>
      <c r="C134" s="18">
        <f>+C135</f>
        <v>2943281.4199999995</v>
      </c>
    </row>
    <row r="135" spans="2:3" x14ac:dyDescent="0.2">
      <c r="B135" s="26" t="s">
        <v>86</v>
      </c>
      <c r="C135" s="19">
        <v>2943281.4199999995</v>
      </c>
    </row>
    <row r="136" spans="2:3" x14ac:dyDescent="0.2">
      <c r="B136" s="25" t="s">
        <v>55</v>
      </c>
      <c r="C136" s="18">
        <f>+SUM(C137:C139)</f>
        <v>29636155.079999991</v>
      </c>
    </row>
    <row r="137" spans="2:3" x14ac:dyDescent="0.2">
      <c r="B137" s="26" t="s">
        <v>88</v>
      </c>
      <c r="C137" s="19">
        <v>8720003.7899999935</v>
      </c>
    </row>
    <row r="138" spans="2:3" x14ac:dyDescent="0.2">
      <c r="B138" s="26" t="s">
        <v>80</v>
      </c>
      <c r="C138" s="19">
        <v>6536694.9999999981</v>
      </c>
    </row>
    <row r="139" spans="2:3" x14ac:dyDescent="0.2">
      <c r="B139" s="26" t="s">
        <v>79</v>
      </c>
      <c r="C139" s="19">
        <v>14379456.289999997</v>
      </c>
    </row>
    <row r="140" spans="2:3" x14ac:dyDescent="0.2">
      <c r="B140" s="25" t="s">
        <v>33</v>
      </c>
      <c r="C140" s="18">
        <f>+C141</f>
        <v>2628212.1099999994</v>
      </c>
    </row>
    <row r="141" spans="2:3" ht="13.5" thickBot="1" x14ac:dyDescent="0.25">
      <c r="B141" s="26" t="s">
        <v>34</v>
      </c>
      <c r="C141" s="19">
        <v>2628212.1099999994</v>
      </c>
    </row>
    <row r="142" spans="2:3" ht="13.5" thickBot="1" x14ac:dyDescent="0.25">
      <c r="B142" s="15" t="s">
        <v>82</v>
      </c>
      <c r="C142" s="5">
        <v>5562401.1400000006</v>
      </c>
    </row>
    <row r="143" spans="2:3" ht="13.5" thickBot="1" x14ac:dyDescent="0.25">
      <c r="B143" s="21" t="s">
        <v>19</v>
      </c>
      <c r="C143" s="5">
        <f>+C12+C49+C68+C91+C125+C142</f>
        <v>707382163.66000009</v>
      </c>
    </row>
    <row r="144" spans="2:3" ht="13.5" thickBot="1" x14ac:dyDescent="0.25">
      <c r="B144" s="36" t="s">
        <v>18</v>
      </c>
      <c r="C144" s="7">
        <v>0</v>
      </c>
    </row>
    <row r="145" spans="2:3" ht="13.5" thickBot="1" x14ac:dyDescent="0.25">
      <c r="B145" s="21" t="s">
        <v>20</v>
      </c>
      <c r="C145" s="6">
        <f>+C143+C144</f>
        <v>707382163.66000009</v>
      </c>
    </row>
    <row r="150" spans="2:3" x14ac:dyDescent="0.2">
      <c r="B150" s="30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95" orientation="portrait" r:id="rId1"/>
  <headerFooter>
    <oddFooter>&amp;R&amp;P/&amp;N</oddFooter>
  </headerFooter>
  <rowBreaks count="2" manualBreakCount="2">
    <brk id="56" min="1" max="2" man="1"/>
    <brk id="103" min="1" max="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9"/>
  <sheetViews>
    <sheetView zoomScaleNormal="100" workbookViewId="0">
      <selection activeCell="B9" sqref="B9:C9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9"/>
    </row>
    <row r="2" spans="1:5" x14ac:dyDescent="0.2">
      <c r="A2" s="3"/>
      <c r="B2" s="2"/>
      <c r="C2" s="9"/>
    </row>
    <row r="3" spans="1:5" x14ac:dyDescent="0.2">
      <c r="A3" s="3"/>
      <c r="B3" s="2"/>
      <c r="C3" s="9"/>
    </row>
    <row r="4" spans="1:5" x14ac:dyDescent="0.2">
      <c r="A4" s="3"/>
      <c r="B4" s="4"/>
      <c r="C4" s="23"/>
    </row>
    <row r="5" spans="1:5" ht="15" customHeight="1" x14ac:dyDescent="0.2">
      <c r="B5" s="55" t="s">
        <v>87</v>
      </c>
      <c r="C5" s="55"/>
    </row>
    <row r="6" spans="1:5" ht="7.5" customHeight="1" x14ac:dyDescent="0.25">
      <c r="B6" s="11"/>
      <c r="C6" s="11"/>
    </row>
    <row r="7" spans="1:5" x14ac:dyDescent="0.2">
      <c r="B7" s="66" t="s">
        <v>127</v>
      </c>
      <c r="C7" s="66"/>
    </row>
    <row r="8" spans="1:5" ht="7.5" customHeight="1" x14ac:dyDescent="0.2">
      <c r="B8" s="12"/>
      <c r="C8" s="12"/>
    </row>
    <row r="9" spans="1:5" x14ac:dyDescent="0.2">
      <c r="B9" s="67" t="s">
        <v>129</v>
      </c>
      <c r="C9" s="67"/>
    </row>
    <row r="10" spans="1:5" ht="7.5" customHeight="1" thickBot="1" x14ac:dyDescent="0.25">
      <c r="B10" s="59"/>
      <c r="C10" s="59"/>
    </row>
    <row r="11" spans="1:5" ht="13.5" thickBot="1" x14ac:dyDescent="0.25">
      <c r="B11" s="13" t="s">
        <v>0</v>
      </c>
      <c r="C11" s="14" t="s">
        <v>15</v>
      </c>
      <c r="E11"/>
    </row>
    <row r="12" spans="1:5" ht="13.5" thickBot="1" x14ac:dyDescent="0.25">
      <c r="B12" s="15" t="s">
        <v>37</v>
      </c>
      <c r="C12" s="16">
        <f>+C13+C15+C17+C20+C26+C32+C34</f>
        <v>5629672.9999999991</v>
      </c>
      <c r="E12"/>
    </row>
    <row r="13" spans="1:5" x14ac:dyDescent="0.2">
      <c r="B13" s="20" t="s">
        <v>60</v>
      </c>
      <c r="C13" s="18">
        <f>+C14</f>
        <v>238585.91999999998</v>
      </c>
      <c r="E13"/>
    </row>
    <row r="14" spans="1:5" x14ac:dyDescent="0.2">
      <c r="B14" s="26" t="s">
        <v>60</v>
      </c>
      <c r="C14" s="19">
        <v>238585.91999999998</v>
      </c>
      <c r="E14"/>
    </row>
    <row r="15" spans="1:5" x14ac:dyDescent="0.2">
      <c r="B15" s="20" t="s">
        <v>83</v>
      </c>
      <c r="C15" s="18">
        <f>+C16</f>
        <v>640180.04000000015</v>
      </c>
      <c r="E15"/>
    </row>
    <row r="16" spans="1:5" x14ac:dyDescent="0.2">
      <c r="B16" s="26" t="s">
        <v>83</v>
      </c>
      <c r="C16" s="19">
        <v>640180.04000000015</v>
      </c>
      <c r="E16"/>
    </row>
    <row r="17" spans="2:5" x14ac:dyDescent="0.2">
      <c r="B17" s="20" t="s">
        <v>1</v>
      </c>
      <c r="C17" s="18">
        <f>+SUM(C18:C19)</f>
        <v>328877.80000000005</v>
      </c>
      <c r="E17"/>
    </row>
    <row r="18" spans="2:5" x14ac:dyDescent="0.2">
      <c r="B18" s="26" t="s">
        <v>56</v>
      </c>
      <c r="C18" s="19">
        <v>304292.80000000005</v>
      </c>
      <c r="E18"/>
    </row>
    <row r="19" spans="2:5" x14ac:dyDescent="0.2">
      <c r="B19" s="26" t="s">
        <v>42</v>
      </c>
      <c r="C19" s="19">
        <v>24585</v>
      </c>
      <c r="E19"/>
    </row>
    <row r="20" spans="2:5" x14ac:dyDescent="0.2">
      <c r="B20" s="20" t="s">
        <v>35</v>
      </c>
      <c r="C20" s="18">
        <f>SUM(C21:C25)</f>
        <v>2241327.54</v>
      </c>
      <c r="E20"/>
    </row>
    <row r="21" spans="2:5" x14ac:dyDescent="0.2">
      <c r="B21" s="26" t="s">
        <v>49</v>
      </c>
      <c r="C21" s="19">
        <v>569635.64999999979</v>
      </c>
      <c r="E21"/>
    </row>
    <row r="22" spans="2:5" x14ac:dyDescent="0.2">
      <c r="B22" s="26" t="s">
        <v>94</v>
      </c>
      <c r="C22" s="19">
        <v>211940.01</v>
      </c>
      <c r="E22"/>
    </row>
    <row r="23" spans="2:5" x14ac:dyDescent="0.2">
      <c r="B23" s="26" t="s">
        <v>58</v>
      </c>
      <c r="C23" s="19">
        <v>400761.32999999996</v>
      </c>
      <c r="E23"/>
    </row>
    <row r="24" spans="2:5" x14ac:dyDescent="0.2">
      <c r="B24" s="26" t="s">
        <v>36</v>
      </c>
      <c r="C24" s="19">
        <v>480032.64000000013</v>
      </c>
      <c r="E24"/>
    </row>
    <row r="25" spans="2:5" x14ac:dyDescent="0.2">
      <c r="B25" s="26" t="s">
        <v>57</v>
      </c>
      <c r="C25" s="19">
        <v>578957.91</v>
      </c>
      <c r="E25"/>
    </row>
    <row r="26" spans="2:5" x14ac:dyDescent="0.2">
      <c r="B26" s="20" t="s">
        <v>26</v>
      </c>
      <c r="C26" s="18">
        <f>SUM(C27:C31)</f>
        <v>938311.36999999988</v>
      </c>
      <c r="E26"/>
    </row>
    <row r="27" spans="2:5" x14ac:dyDescent="0.2">
      <c r="B27" s="26" t="s">
        <v>96</v>
      </c>
      <c r="C27" s="19">
        <v>86664.26</v>
      </c>
      <c r="E27"/>
    </row>
    <row r="28" spans="2:5" x14ac:dyDescent="0.2">
      <c r="B28" s="26" t="s">
        <v>99</v>
      </c>
      <c r="C28" s="19">
        <v>99976.879999999976</v>
      </c>
      <c r="E28"/>
    </row>
    <row r="29" spans="2:5" x14ac:dyDescent="0.2">
      <c r="B29" s="26" t="s">
        <v>39</v>
      </c>
      <c r="C29" s="19">
        <v>677435.32</v>
      </c>
    </row>
    <row r="30" spans="2:5" x14ac:dyDescent="0.2">
      <c r="B30" s="26" t="s">
        <v>100</v>
      </c>
      <c r="C30" s="19">
        <v>1333.33</v>
      </c>
    </row>
    <row r="31" spans="2:5" x14ac:dyDescent="0.2">
      <c r="B31" s="26" t="s">
        <v>59</v>
      </c>
      <c r="C31" s="19">
        <v>72901.58</v>
      </c>
    </row>
    <row r="32" spans="2:5" x14ac:dyDescent="0.2">
      <c r="B32" s="20" t="s">
        <v>27</v>
      </c>
      <c r="C32" s="18">
        <f>+C33</f>
        <v>534693.85000000009</v>
      </c>
    </row>
    <row r="33" spans="2:3" x14ac:dyDescent="0.2">
      <c r="B33" s="26" t="s">
        <v>101</v>
      </c>
      <c r="C33" s="19">
        <v>534693.85000000009</v>
      </c>
    </row>
    <row r="34" spans="2:3" x14ac:dyDescent="0.2">
      <c r="B34" s="20" t="s">
        <v>2</v>
      </c>
      <c r="C34" s="18">
        <f>+C35</f>
        <v>707696.47999999986</v>
      </c>
    </row>
    <row r="35" spans="2:3" ht="13.5" thickBot="1" x14ac:dyDescent="0.25">
      <c r="B35" s="26" t="s">
        <v>2</v>
      </c>
      <c r="C35" s="19">
        <v>707696.47999999986</v>
      </c>
    </row>
    <row r="36" spans="2:3" ht="13.5" thickBot="1" x14ac:dyDescent="0.25">
      <c r="B36" s="15" t="s">
        <v>4</v>
      </c>
      <c r="C36" s="16">
        <f>+C37+C40+C43+C47</f>
        <v>12832702.930000007</v>
      </c>
    </row>
    <row r="37" spans="2:3" x14ac:dyDescent="0.2">
      <c r="B37" s="17" t="s">
        <v>46</v>
      </c>
      <c r="C37" s="29">
        <f>SUM(C38:C39)</f>
        <v>2352285.4199999995</v>
      </c>
    </row>
    <row r="38" spans="2:3" x14ac:dyDescent="0.2">
      <c r="B38" s="26" t="s">
        <v>102</v>
      </c>
      <c r="C38" s="19">
        <v>11555.55</v>
      </c>
    </row>
    <row r="39" spans="2:3" x14ac:dyDescent="0.2">
      <c r="B39" s="26" t="s">
        <v>84</v>
      </c>
      <c r="C39" s="19">
        <v>2340729.8699999996</v>
      </c>
    </row>
    <row r="40" spans="2:3" x14ac:dyDescent="0.2">
      <c r="B40" s="20" t="s">
        <v>75</v>
      </c>
      <c r="C40" s="18">
        <f>SUM(C41:C42)</f>
        <v>366039.75000000006</v>
      </c>
    </row>
    <row r="41" spans="2:3" x14ac:dyDescent="0.2">
      <c r="B41" s="26" t="s">
        <v>104</v>
      </c>
      <c r="C41" s="19">
        <v>83005.040000000023</v>
      </c>
    </row>
    <row r="42" spans="2:3" x14ac:dyDescent="0.2">
      <c r="B42" s="26" t="s">
        <v>76</v>
      </c>
      <c r="C42" s="19">
        <v>283034.71000000002</v>
      </c>
    </row>
    <row r="43" spans="2:3" x14ac:dyDescent="0.2">
      <c r="B43" s="20" t="s">
        <v>23</v>
      </c>
      <c r="C43" s="18">
        <f>SUM(C44:C46)</f>
        <v>6530974.9600000065</v>
      </c>
    </row>
    <row r="44" spans="2:3" x14ac:dyDescent="0.2">
      <c r="B44" s="26" t="s">
        <v>24</v>
      </c>
      <c r="C44" s="19">
        <v>5615223.5800000066</v>
      </c>
    </row>
    <row r="45" spans="2:3" x14ac:dyDescent="0.2">
      <c r="B45" s="26" t="s">
        <v>45</v>
      </c>
      <c r="C45" s="19">
        <v>530693.57999999984</v>
      </c>
    </row>
    <row r="46" spans="2:3" x14ac:dyDescent="0.2">
      <c r="B46" s="26" t="s">
        <v>25</v>
      </c>
      <c r="C46" s="19">
        <v>385057.8</v>
      </c>
    </row>
    <row r="47" spans="2:3" x14ac:dyDescent="0.2">
      <c r="B47" s="20" t="s">
        <v>5</v>
      </c>
      <c r="C47" s="18">
        <f>SUM(C48:C51)</f>
        <v>3583402.8</v>
      </c>
    </row>
    <row r="48" spans="2:3" x14ac:dyDescent="0.2">
      <c r="B48" s="26" t="s">
        <v>48</v>
      </c>
      <c r="C48" s="19">
        <v>1105057.08</v>
      </c>
    </row>
    <row r="49" spans="2:3" x14ac:dyDescent="0.2">
      <c r="B49" s="26" t="s">
        <v>77</v>
      </c>
      <c r="C49" s="19">
        <v>471168.46000000008</v>
      </c>
    </row>
    <row r="50" spans="2:3" x14ac:dyDescent="0.2">
      <c r="B50" s="26" t="s">
        <v>85</v>
      </c>
      <c r="C50" s="19">
        <v>1542123.7699999998</v>
      </c>
    </row>
    <row r="51" spans="2:3" ht="13.5" thickBot="1" x14ac:dyDescent="0.25">
      <c r="B51" s="27" t="s">
        <v>78</v>
      </c>
      <c r="C51" s="28">
        <v>465053.49000000005</v>
      </c>
    </row>
    <row r="52" spans="2:3" ht="13.5" thickBot="1" x14ac:dyDescent="0.25">
      <c r="B52" s="15" t="s">
        <v>6</v>
      </c>
      <c r="C52" s="16">
        <f>+C53+C60+C65+C67+C69+C72+C76</f>
        <v>12917614.849999998</v>
      </c>
    </row>
    <row r="53" spans="2:3" x14ac:dyDescent="0.2">
      <c r="B53" s="17" t="s">
        <v>7</v>
      </c>
      <c r="C53" s="29">
        <f>SUM(C54:C59)</f>
        <v>4246628.33</v>
      </c>
    </row>
    <row r="54" spans="2:3" x14ac:dyDescent="0.2">
      <c r="B54" s="26" t="s">
        <v>107</v>
      </c>
      <c r="C54" s="19">
        <v>123103.01</v>
      </c>
    </row>
    <row r="55" spans="2:3" x14ac:dyDescent="0.2">
      <c r="B55" s="26" t="s">
        <v>7</v>
      </c>
      <c r="C55" s="19">
        <v>211198.61999999997</v>
      </c>
    </row>
    <row r="56" spans="2:3" x14ac:dyDescent="0.2">
      <c r="B56" s="26" t="s">
        <v>17</v>
      </c>
      <c r="C56" s="19">
        <v>1933437.7100000007</v>
      </c>
    </row>
    <row r="57" spans="2:3" x14ac:dyDescent="0.2">
      <c r="B57" s="26" t="s">
        <v>63</v>
      </c>
      <c r="C57" s="19">
        <v>948117.72</v>
      </c>
    </row>
    <row r="58" spans="2:3" x14ac:dyDescent="0.2">
      <c r="B58" s="26" t="s">
        <v>64</v>
      </c>
      <c r="C58" s="19">
        <v>722656.60999999952</v>
      </c>
    </row>
    <row r="59" spans="2:3" x14ac:dyDescent="0.2">
      <c r="B59" s="26" t="s">
        <v>108</v>
      </c>
      <c r="C59" s="19">
        <v>308114.65999999997</v>
      </c>
    </row>
    <row r="60" spans="2:3" x14ac:dyDescent="0.2">
      <c r="B60" s="20" t="s">
        <v>67</v>
      </c>
      <c r="C60" s="18">
        <f>SUM(C61:C64)</f>
        <v>452700.41000000009</v>
      </c>
    </row>
    <row r="61" spans="2:3" x14ac:dyDescent="0.2">
      <c r="B61" s="26" t="s">
        <v>69</v>
      </c>
      <c r="C61" s="19">
        <v>57012.43</v>
      </c>
    </row>
    <row r="62" spans="2:3" x14ac:dyDescent="0.2">
      <c r="B62" s="26" t="s">
        <v>109</v>
      </c>
      <c r="C62" s="19">
        <v>289791.16000000009</v>
      </c>
    </row>
    <row r="63" spans="2:3" x14ac:dyDescent="0.2">
      <c r="B63" s="26" t="s">
        <v>110</v>
      </c>
      <c r="C63" s="19">
        <v>24521.950000000004</v>
      </c>
    </row>
    <row r="64" spans="2:3" x14ac:dyDescent="0.2">
      <c r="B64" s="26" t="s">
        <v>68</v>
      </c>
      <c r="C64" s="19">
        <v>81374.87</v>
      </c>
    </row>
    <row r="65" spans="2:3" x14ac:dyDescent="0.2">
      <c r="B65" s="20" t="s">
        <v>52</v>
      </c>
      <c r="C65" s="18">
        <f>+C66</f>
        <v>3005902.9999999986</v>
      </c>
    </row>
    <row r="66" spans="2:3" x14ac:dyDescent="0.2">
      <c r="B66" s="26" t="s">
        <v>52</v>
      </c>
      <c r="C66" s="19">
        <v>3005902.9999999986</v>
      </c>
    </row>
    <row r="67" spans="2:3" x14ac:dyDescent="0.2">
      <c r="B67" s="20" t="s">
        <v>61</v>
      </c>
      <c r="C67" s="18">
        <f>+C68</f>
        <v>253833.32999999996</v>
      </c>
    </row>
    <row r="68" spans="2:3" x14ac:dyDescent="0.2">
      <c r="B68" s="26" t="s">
        <v>62</v>
      </c>
      <c r="C68" s="19">
        <v>253833.32999999996</v>
      </c>
    </row>
    <row r="69" spans="2:3" x14ac:dyDescent="0.2">
      <c r="B69" s="20" t="s">
        <v>65</v>
      </c>
      <c r="C69" s="18">
        <f>SUM(C70:C71)</f>
        <v>522777.8600000001</v>
      </c>
    </row>
    <row r="70" spans="2:3" x14ac:dyDescent="0.2">
      <c r="B70" s="26" t="s">
        <v>66</v>
      </c>
      <c r="C70" s="19">
        <v>71553.660000000018</v>
      </c>
    </row>
    <row r="71" spans="2:3" x14ac:dyDescent="0.2">
      <c r="B71" s="26" t="s">
        <v>65</v>
      </c>
      <c r="C71" s="19">
        <v>451224.20000000007</v>
      </c>
    </row>
    <row r="72" spans="2:3" x14ac:dyDescent="0.2">
      <c r="B72" s="20" t="s">
        <v>8</v>
      </c>
      <c r="C72" s="18">
        <f>SUM(C73:C75)</f>
        <v>1686829.65</v>
      </c>
    </row>
    <row r="73" spans="2:3" x14ac:dyDescent="0.2">
      <c r="B73" s="26" t="s">
        <v>112</v>
      </c>
      <c r="C73" s="19">
        <v>73974.880000000005</v>
      </c>
    </row>
    <row r="74" spans="2:3" x14ac:dyDescent="0.2">
      <c r="B74" s="26" t="s">
        <v>43</v>
      </c>
      <c r="C74" s="19">
        <v>419569.40999999986</v>
      </c>
    </row>
    <row r="75" spans="2:3" x14ac:dyDescent="0.2">
      <c r="B75" s="26" t="s">
        <v>54</v>
      </c>
      <c r="C75" s="19">
        <v>1193285.3600000001</v>
      </c>
    </row>
    <row r="76" spans="2:3" x14ac:dyDescent="0.2">
      <c r="B76" s="20" t="s">
        <v>3</v>
      </c>
      <c r="C76" s="18">
        <f>SUM(C77:C79)</f>
        <v>2748942.2699999991</v>
      </c>
    </row>
    <row r="77" spans="2:3" x14ac:dyDescent="0.2">
      <c r="B77" s="26" t="s">
        <v>22</v>
      </c>
      <c r="C77" s="19">
        <v>989416.52000000048</v>
      </c>
    </row>
    <row r="78" spans="2:3" x14ac:dyDescent="0.2">
      <c r="B78" s="26" t="s">
        <v>113</v>
      </c>
      <c r="C78" s="19">
        <v>1171272.6299999985</v>
      </c>
    </row>
    <row r="79" spans="2:3" ht="13.5" thickBot="1" x14ac:dyDescent="0.25">
      <c r="B79" s="27" t="s">
        <v>3</v>
      </c>
      <c r="C79" s="28">
        <v>588253.12000000023</v>
      </c>
    </row>
    <row r="80" spans="2:3" ht="13.5" thickBot="1" x14ac:dyDescent="0.25">
      <c r="B80" s="15" t="s">
        <v>9</v>
      </c>
      <c r="C80" s="16">
        <f>+C81+C84+C87+C90+C92+C97+C100</f>
        <v>3108136.5700000008</v>
      </c>
    </row>
    <row r="81" spans="2:3" x14ac:dyDescent="0.2">
      <c r="B81" s="20" t="s">
        <v>38</v>
      </c>
      <c r="C81" s="18">
        <f>+SUM(C82:C83)</f>
        <v>645188.27999999991</v>
      </c>
    </row>
    <row r="82" spans="2:3" x14ac:dyDescent="0.2">
      <c r="B82" s="26" t="s">
        <v>114</v>
      </c>
      <c r="C82" s="19">
        <v>17042.739999999998</v>
      </c>
    </row>
    <row r="83" spans="2:3" x14ac:dyDescent="0.2">
      <c r="B83" s="26" t="s">
        <v>30</v>
      </c>
      <c r="C83" s="19">
        <v>628145.53999999992</v>
      </c>
    </row>
    <row r="84" spans="2:3" x14ac:dyDescent="0.2">
      <c r="B84" s="20" t="s">
        <v>50</v>
      </c>
      <c r="C84" s="18">
        <f>SUM(C85:C86)</f>
        <v>344975.68999999994</v>
      </c>
    </row>
    <row r="85" spans="2:3" x14ac:dyDescent="0.2">
      <c r="B85" s="26" t="s">
        <v>70</v>
      </c>
      <c r="C85" s="19">
        <v>201692.16</v>
      </c>
    </row>
    <row r="86" spans="2:3" x14ac:dyDescent="0.2">
      <c r="B86" s="26" t="s">
        <v>71</v>
      </c>
      <c r="C86" s="19">
        <v>143283.52999999997</v>
      </c>
    </row>
    <row r="87" spans="2:3" x14ac:dyDescent="0.2">
      <c r="B87" s="20" t="s">
        <v>29</v>
      </c>
      <c r="C87" s="18">
        <f>SUM(C88:C89)</f>
        <v>643797.81000000052</v>
      </c>
    </row>
    <row r="88" spans="2:3" x14ac:dyDescent="0.2">
      <c r="B88" s="26" t="s">
        <v>74</v>
      </c>
      <c r="C88" s="19">
        <v>35778.730000000003</v>
      </c>
    </row>
    <row r="89" spans="2:3" x14ac:dyDescent="0.2">
      <c r="B89" s="26" t="s">
        <v>41</v>
      </c>
      <c r="C89" s="19">
        <v>608019.08000000054</v>
      </c>
    </row>
    <row r="90" spans="2:3" x14ac:dyDescent="0.2">
      <c r="B90" s="20" t="s">
        <v>72</v>
      </c>
      <c r="C90" s="18">
        <f>+C91</f>
        <v>452369.25000000035</v>
      </c>
    </row>
    <row r="91" spans="2:3" x14ac:dyDescent="0.2">
      <c r="B91" s="26" t="s">
        <v>73</v>
      </c>
      <c r="C91" s="19">
        <v>452369.25000000035</v>
      </c>
    </row>
    <row r="92" spans="2:3" x14ac:dyDescent="0.2">
      <c r="B92" s="20" t="s">
        <v>10</v>
      </c>
      <c r="C92" s="18">
        <f>SUM(C93:C96)</f>
        <v>431791.32000000007</v>
      </c>
    </row>
    <row r="93" spans="2:3" x14ac:dyDescent="0.2">
      <c r="B93" s="26" t="s">
        <v>115</v>
      </c>
      <c r="C93" s="19">
        <v>28450.11</v>
      </c>
    </row>
    <row r="94" spans="2:3" x14ac:dyDescent="0.2">
      <c r="B94" s="26" t="s">
        <v>10</v>
      </c>
      <c r="C94" s="19">
        <v>252665.74000000008</v>
      </c>
    </row>
    <row r="95" spans="2:3" x14ac:dyDescent="0.2">
      <c r="B95" s="26" t="s">
        <v>116</v>
      </c>
      <c r="C95" s="19">
        <v>10726.609999999999</v>
      </c>
    </row>
    <row r="96" spans="2:3" x14ac:dyDescent="0.2">
      <c r="B96" s="26" t="s">
        <v>44</v>
      </c>
      <c r="C96" s="19">
        <v>139948.86000000002</v>
      </c>
    </row>
    <row r="97" spans="2:3" x14ac:dyDescent="0.2">
      <c r="B97" s="20" t="s">
        <v>11</v>
      </c>
      <c r="C97" s="18">
        <f>SUM(C98:C99)</f>
        <v>69158.69</v>
      </c>
    </row>
    <row r="98" spans="2:3" x14ac:dyDescent="0.2">
      <c r="B98" s="26" t="s">
        <v>118</v>
      </c>
      <c r="C98" s="19">
        <v>46824.77</v>
      </c>
    </row>
    <row r="99" spans="2:3" x14ac:dyDescent="0.2">
      <c r="B99" s="26" t="s">
        <v>119</v>
      </c>
      <c r="C99" s="19">
        <v>22333.920000000002</v>
      </c>
    </row>
    <row r="100" spans="2:3" x14ac:dyDescent="0.2">
      <c r="B100" s="20" t="s">
        <v>12</v>
      </c>
      <c r="C100" s="18">
        <f>SUM(C101:C108)</f>
        <v>520855.53000000009</v>
      </c>
    </row>
    <row r="101" spans="2:3" x14ac:dyDescent="0.2">
      <c r="B101" s="26" t="s">
        <v>90</v>
      </c>
      <c r="C101" s="19">
        <v>88877.92</v>
      </c>
    </row>
    <row r="102" spans="2:3" x14ac:dyDescent="0.2">
      <c r="B102" s="26" t="s">
        <v>120</v>
      </c>
      <c r="C102" s="19">
        <v>21678.14</v>
      </c>
    </row>
    <row r="103" spans="2:3" x14ac:dyDescent="0.2">
      <c r="B103" s="26" t="s">
        <v>121</v>
      </c>
      <c r="C103" s="19">
        <v>23271.840000000004</v>
      </c>
    </row>
    <row r="104" spans="2:3" x14ac:dyDescent="0.2">
      <c r="B104" s="26" t="s">
        <v>122</v>
      </c>
      <c r="C104" s="19">
        <v>85007.660000000018</v>
      </c>
    </row>
    <row r="105" spans="2:3" x14ac:dyDescent="0.2">
      <c r="B105" s="26" t="s">
        <v>123</v>
      </c>
      <c r="C105" s="19">
        <v>2053.34</v>
      </c>
    </row>
    <row r="106" spans="2:3" x14ac:dyDescent="0.2">
      <c r="B106" s="26" t="s">
        <v>40</v>
      </c>
      <c r="C106" s="19">
        <v>22321.78</v>
      </c>
    </row>
    <row r="107" spans="2:3" x14ac:dyDescent="0.2">
      <c r="B107" s="26" t="s">
        <v>12</v>
      </c>
      <c r="C107" s="19">
        <v>209250.90000000005</v>
      </c>
    </row>
    <row r="108" spans="2:3" ht="13.5" thickBot="1" x14ac:dyDescent="0.25">
      <c r="B108" s="26" t="s">
        <v>124</v>
      </c>
      <c r="C108" s="19">
        <v>68393.95</v>
      </c>
    </row>
    <row r="109" spans="2:3" ht="13.5" thickBot="1" x14ac:dyDescent="0.25">
      <c r="B109" s="15" t="s">
        <v>13</v>
      </c>
      <c r="C109" s="16">
        <f>+C110+C112+C118+C120+C124</f>
        <v>3613521.86</v>
      </c>
    </row>
    <row r="110" spans="2:3" x14ac:dyDescent="0.2">
      <c r="B110" s="20" t="s">
        <v>31</v>
      </c>
      <c r="C110" s="18">
        <v>1090276.8899999994</v>
      </c>
    </row>
    <row r="111" spans="2:3" x14ac:dyDescent="0.2">
      <c r="B111" s="26" t="s">
        <v>31</v>
      </c>
      <c r="C111" s="19">
        <v>1090276.8899999994</v>
      </c>
    </row>
    <row r="112" spans="2:3" x14ac:dyDescent="0.2">
      <c r="B112" s="20" t="s">
        <v>14</v>
      </c>
      <c r="C112" s="18">
        <v>1104575.5499999998</v>
      </c>
    </row>
    <row r="113" spans="2:3" x14ac:dyDescent="0.2">
      <c r="B113" s="26" t="s">
        <v>125</v>
      </c>
      <c r="C113" s="19">
        <v>135125.43999999997</v>
      </c>
    </row>
    <row r="114" spans="2:3" x14ac:dyDescent="0.2">
      <c r="B114" s="26" t="s">
        <v>16</v>
      </c>
      <c r="C114" s="19">
        <v>297495.2699999999</v>
      </c>
    </row>
    <row r="115" spans="2:3" x14ac:dyDescent="0.2">
      <c r="B115" s="26" t="s">
        <v>126</v>
      </c>
      <c r="C115" s="19">
        <v>45251.15</v>
      </c>
    </row>
    <row r="116" spans="2:3" x14ac:dyDescent="0.2">
      <c r="B116" s="26" t="s">
        <v>32</v>
      </c>
      <c r="C116" s="19">
        <v>603634.56999999972</v>
      </c>
    </row>
    <row r="117" spans="2:3" x14ac:dyDescent="0.2">
      <c r="B117" s="26" t="s">
        <v>91</v>
      </c>
      <c r="C117" s="19">
        <v>23069.120000000003</v>
      </c>
    </row>
    <row r="118" spans="2:3" x14ac:dyDescent="0.2">
      <c r="B118" s="25" t="s">
        <v>81</v>
      </c>
      <c r="C118" s="18">
        <v>113813.52</v>
      </c>
    </row>
    <row r="119" spans="2:3" x14ac:dyDescent="0.2">
      <c r="B119" s="26" t="s">
        <v>86</v>
      </c>
      <c r="C119" s="19">
        <v>113813.52</v>
      </c>
    </row>
    <row r="120" spans="2:3" x14ac:dyDescent="0.2">
      <c r="B120" s="25" t="s">
        <v>55</v>
      </c>
      <c r="C120" s="18">
        <v>833002.16999999993</v>
      </c>
    </row>
    <row r="121" spans="2:3" x14ac:dyDescent="0.2">
      <c r="B121" s="26" t="s">
        <v>88</v>
      </c>
      <c r="C121" s="19">
        <v>315370.62000000005</v>
      </c>
    </row>
    <row r="122" spans="2:3" x14ac:dyDescent="0.2">
      <c r="B122" s="26" t="s">
        <v>80</v>
      </c>
      <c r="C122" s="19">
        <v>115534.37000000001</v>
      </c>
    </row>
    <row r="123" spans="2:3" x14ac:dyDescent="0.2">
      <c r="B123" s="26" t="s">
        <v>79</v>
      </c>
      <c r="C123" s="19">
        <v>402097.17999999993</v>
      </c>
    </row>
    <row r="124" spans="2:3" x14ac:dyDescent="0.2">
      <c r="B124" s="25" t="s">
        <v>33</v>
      </c>
      <c r="C124" s="18">
        <v>471853.73000000027</v>
      </c>
    </row>
    <row r="125" spans="2:3" ht="13.5" thickBot="1" x14ac:dyDescent="0.25">
      <c r="B125" s="26" t="s">
        <v>34</v>
      </c>
      <c r="C125" s="19">
        <v>471853.73000000027</v>
      </c>
    </row>
    <row r="126" spans="2:3" ht="13.5" thickBot="1" x14ac:dyDescent="0.25">
      <c r="B126" s="15" t="s">
        <v>82</v>
      </c>
      <c r="C126" s="16">
        <v>0</v>
      </c>
    </row>
    <row r="127" spans="2:3" ht="13.5" thickBot="1" x14ac:dyDescent="0.25">
      <c r="B127" s="21" t="s">
        <v>19</v>
      </c>
      <c r="C127" s="5">
        <f>+C12+C36+C52+C80+C109+C126</f>
        <v>38101649.210000008</v>
      </c>
    </row>
    <row r="128" spans="2:3" ht="13.5" thickBot="1" x14ac:dyDescent="0.25">
      <c r="B128" s="22" t="s">
        <v>18</v>
      </c>
      <c r="C128" s="7">
        <v>0</v>
      </c>
    </row>
    <row r="129" spans="2:3" ht="13.5" thickBot="1" x14ac:dyDescent="0.25">
      <c r="B129" s="8" t="s">
        <v>20</v>
      </c>
      <c r="C129" s="6">
        <f>+C127+C128</f>
        <v>38101649.210000008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79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PC</vt:lpstr>
      <vt:lpstr>GL</vt:lpstr>
      <vt:lpstr>RC</vt:lpstr>
      <vt:lpstr>FONDO GL</vt:lpstr>
      <vt:lpstr>FONDO GL CDI</vt:lpstr>
      <vt:lpstr>FONDO MUTUAL</vt:lpstr>
      <vt:lpstr>RC PROVISION</vt:lpstr>
      <vt:lpstr>'FONDO GL'!Área_de_impresión</vt:lpstr>
      <vt:lpstr>'FONDO GL CDI'!Área_de_impresión</vt:lpstr>
      <vt:lpstr>'FONDO MUTUAL'!Área_de_impresión</vt:lpstr>
      <vt:lpstr>GL!Área_de_impresión</vt:lpstr>
      <vt:lpstr>PC!Área_de_impresión</vt:lpstr>
      <vt:lpstr>'RC'!Área_de_impresión</vt:lpstr>
      <vt:lpstr>'RC PROVISION'!Área_de_impresión</vt:lpstr>
      <vt:lpstr>'FONDO GL'!Títulos_a_imprimir</vt:lpstr>
      <vt:lpstr>'FONDO GL CDI'!Títulos_a_imprimir</vt:lpstr>
      <vt:lpstr>'FONDO MUTUAL'!Títulos_a_imprimir</vt:lpstr>
      <vt:lpstr>GL!Títulos_a_imprimir</vt:lpstr>
      <vt:lpstr>PC!Títulos_a_imprimir</vt:lpstr>
      <vt:lpstr>'RC'!Títulos_a_imprimir</vt:lpstr>
      <vt:lpstr>'RC PROVISION'!Títulos_a_imprimir</vt:lpstr>
    </vt:vector>
  </TitlesOfParts>
  <Company>ZARAGOZA ROCHA Y ASOCIADOS S.C.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agamacosta</dc:creator>
  <cp:lastModifiedBy>Edith Hernández González</cp:lastModifiedBy>
  <cp:lastPrinted>2019-10-23T18:32:24Z</cp:lastPrinted>
  <dcterms:created xsi:type="dcterms:W3CDTF">2008-10-13T19:04:10Z</dcterms:created>
  <dcterms:modified xsi:type="dcterms:W3CDTF">2019-10-23T18:59:13Z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-634024769</vt:i4>
  </property>
  <property fmtid="{D5CDD505-2E9C-101B-9397-08002B2CF9AE}" pid="3" name="_NewReviewCycle">
    <vt:lpwstr/>
  </property>
  <property fmtid="{D5CDD505-2E9C-101B-9397-08002B2CF9AE}" pid="4" name="_EmailSubject">
    <vt:lpwstr>Archivos informe 3er trimestre</vt:lpwstr>
  </property>
  <property fmtid="{D5CDD505-2E9C-101B-9397-08002B2CF9AE}" pid="5" name="_AuthorEmail">
    <vt:lpwstr>ehernandez@fnd.gob.mx</vt:lpwstr>
  </property>
  <property fmtid="{D5CDD505-2E9C-101B-9397-08002B2CF9AE}" pid="6" name="_AuthorEmailDisplayName">
    <vt:lpwstr>Edith Hernández González</vt:lpwstr>
  </property>
</Properties>
</file>