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Respaldo Rtrejo 05072017\INFORMES 2017\TRIMESTRALES\2do TRIMESTRE\"/>
    </mc:Choice>
  </mc:AlternateContent>
  <bookViews>
    <workbookView xWindow="0" yWindow="285" windowWidth="15195" windowHeight="7755"/>
  </bookViews>
  <sheets>
    <sheet name="PI" sheetId="28" r:id="rId1"/>
    <sheet name="GL" sheetId="23" r:id="rId2"/>
    <sheet name="FONDO GL" sheetId="24" r:id="rId3"/>
    <sheet name="FONDO GL CDI" sheetId="25" r:id="rId4"/>
    <sheet name="FONDO MUTUAL" sheetId="26" r:id="rId5"/>
    <sheet name="RC" sheetId="27" r:id="rId6"/>
  </sheets>
  <externalReferences>
    <externalReference r:id="rId7"/>
  </externalReferences>
  <definedNames>
    <definedName name="_xlnm._FilterDatabase" localSheetId="0" hidden="1">PI!$B$11:$C$70</definedName>
    <definedName name="_xlnm.Print_Area" localSheetId="2">'FONDO GL'!$B$1:$C$36</definedName>
    <definedName name="_xlnm.Print_Area" localSheetId="3">'FONDO GL CDI'!$B$1:$C$22</definedName>
    <definedName name="_xlnm.Print_Area" localSheetId="4">'FONDO MUTUAL'!$B$1:$C$145</definedName>
    <definedName name="_xlnm.Print_Area" localSheetId="1">GL!$B$1:$C$28</definedName>
    <definedName name="_xlnm.Print_Area" localSheetId="0">PI!$B$1:$C$70</definedName>
    <definedName name="_xlnm.Print_Area" localSheetId="5">'RC'!$B$1:$C$91</definedName>
    <definedName name="FSD" localSheetId="3">'[1]Analitico Garantias Liquidas'!#REF!</definedName>
    <definedName name="FSD" localSheetId="0">'[1]Analitico Garantias Liquidas'!#REF!</definedName>
    <definedName name="FSD">'[1]Analitico Garantias Liquidas'!#REF!</definedName>
    <definedName name="Mensual_20_Analitico" localSheetId="3">'[1]Analitico Garantias Liquidas'!#REF!</definedName>
    <definedName name="Mensual_20_Analitico" localSheetId="0">'[1]Analitico Garantias Liquidas'!#REF!</definedName>
    <definedName name="Mensual_20_Analitico">'[1]Analitico Garantias Liquidas'!#REF!</definedName>
    <definedName name="_xlnm.Print_Titles" localSheetId="2">'FONDO GL'!$1:$11</definedName>
    <definedName name="_xlnm.Print_Titles" localSheetId="3">'FONDO GL CDI'!$1:$11</definedName>
    <definedName name="_xlnm.Print_Titles" localSheetId="4">'FONDO MUTUAL'!$1:$11</definedName>
    <definedName name="_xlnm.Print_Titles" localSheetId="1">GL!$1:$11</definedName>
    <definedName name="_xlnm.Print_Titles" localSheetId="0">PI!$1:$11</definedName>
    <definedName name="_xlnm.Print_Titles" localSheetId="5">'RC'!$1:$11</definedName>
  </definedNames>
  <calcPr calcId="162913"/>
</workbook>
</file>

<file path=xl/calcChain.xml><?xml version="1.0" encoding="utf-8"?>
<calcChain xmlns="http://schemas.openxmlformats.org/spreadsheetml/2006/main">
  <c r="C68" i="28" l="1"/>
  <c r="C44" i="28"/>
  <c r="C41" i="28"/>
  <c r="C39" i="28"/>
  <c r="C37" i="28"/>
  <c r="C35" i="28"/>
  <c r="C33" i="28"/>
  <c r="C31" i="28"/>
  <c r="C26" i="28"/>
  <c r="C25" i="28"/>
  <c r="C20" i="28"/>
  <c r="C15" i="28"/>
  <c r="C65" i="28" l="1"/>
  <c r="C63" i="28"/>
  <c r="C61" i="28"/>
  <c r="C60" i="28" s="1"/>
  <c r="C58" i="28"/>
  <c r="C56" i="28"/>
  <c r="C53" i="28"/>
  <c r="C51" i="28"/>
  <c r="C49" i="28"/>
  <c r="C47" i="28"/>
  <c r="C45" i="28"/>
  <c r="C23" i="28"/>
  <c r="C21" i="28"/>
  <c r="C18" i="28"/>
  <c r="C13" i="28"/>
  <c r="C12" i="28" l="1"/>
  <c r="C140" i="26"/>
  <c r="C136" i="26"/>
  <c r="C134" i="26"/>
  <c r="C128" i="26"/>
  <c r="C126" i="26"/>
  <c r="C116" i="26"/>
  <c r="C114" i="26"/>
  <c r="C110" i="26"/>
  <c r="C104" i="26"/>
  <c r="C102" i="26"/>
  <c r="C99" i="26"/>
  <c r="C95" i="26"/>
  <c r="C92" i="26"/>
  <c r="C87" i="26"/>
  <c r="C82" i="26"/>
  <c r="C79" i="26"/>
  <c r="C77" i="26"/>
  <c r="C74" i="26"/>
  <c r="C61" i="26" s="1"/>
  <c r="C69" i="26"/>
  <c r="C62" i="26"/>
  <c r="C55" i="26"/>
  <c r="C42" i="26" s="1"/>
  <c r="C50" i="26"/>
  <c r="C47" i="26"/>
  <c r="C43" i="26"/>
  <c r="C40" i="26"/>
  <c r="C37" i="26"/>
  <c r="C29" i="26"/>
  <c r="C21" i="26"/>
  <c r="C12" i="26" s="1"/>
  <c r="C17" i="26"/>
  <c r="C15" i="26"/>
  <c r="C13" i="26"/>
  <c r="C70" i="28" l="1"/>
  <c r="C17" i="25"/>
  <c r="C16" i="25" s="1"/>
  <c r="C13" i="25"/>
  <c r="C12" i="25" s="1"/>
  <c r="C20" i="25" s="1"/>
  <c r="C23" i="24"/>
  <c r="C32" i="24"/>
  <c r="C30" i="24"/>
  <c r="C28" i="24"/>
  <c r="C26" i="24"/>
  <c r="C24" i="24"/>
  <c r="C21" i="24"/>
  <c r="C20" i="24" s="1"/>
  <c r="C15" i="24"/>
  <c r="C18" i="24"/>
  <c r="C16" i="24"/>
  <c r="C13" i="24"/>
  <c r="C12" i="24" s="1"/>
  <c r="C86" i="27" l="1"/>
  <c r="C82" i="27"/>
  <c r="C80" i="27"/>
  <c r="C78" i="27"/>
  <c r="C73" i="27"/>
  <c r="C71" i="27"/>
  <c r="C70" i="27" s="1"/>
  <c r="C56" i="27"/>
  <c r="C68" i="27"/>
  <c r="C66" i="27"/>
  <c r="C64" i="27"/>
  <c r="C62" i="27"/>
  <c r="C59" i="27"/>
  <c r="C57" i="27"/>
  <c r="C54" i="27"/>
  <c r="C45" i="27" s="1"/>
  <c r="C52" i="27"/>
  <c r="C46" i="27"/>
  <c r="C42" i="27"/>
  <c r="C38" i="27"/>
  <c r="C36" i="27"/>
  <c r="C33" i="27"/>
  <c r="C32" i="27" s="1"/>
  <c r="C12" i="27"/>
  <c r="C30" i="27"/>
  <c r="C27" i="27"/>
  <c r="C25" i="27"/>
  <c r="C19" i="27"/>
  <c r="C17" i="27"/>
  <c r="C15" i="27"/>
  <c r="C13" i="27"/>
  <c r="C19" i="23"/>
  <c r="C17" i="23"/>
  <c r="C15" i="23"/>
  <c r="C13" i="23"/>
  <c r="C12" i="23" s="1"/>
  <c r="C34" i="24" l="1"/>
  <c r="C24" i="23" l="1"/>
  <c r="C22" i="23"/>
  <c r="C21" i="23" l="1"/>
  <c r="C26" i="23" s="1"/>
  <c r="C91" i="26" l="1"/>
  <c r="C125" i="26"/>
  <c r="C22" i="25"/>
  <c r="C28" i="23"/>
  <c r="C143" i="26" l="1"/>
  <c r="C145" i="26" s="1"/>
  <c r="C36" i="24"/>
  <c r="C89" i="27"/>
  <c r="C91" i="27" s="1"/>
</calcChain>
</file>

<file path=xl/sharedStrings.xml><?xml version="1.0" encoding="utf-8"?>
<sst xmlns="http://schemas.openxmlformats.org/spreadsheetml/2006/main" count="356" uniqueCount="133">
  <si>
    <t>Entidad</t>
  </si>
  <si>
    <t>GUANAJUATO</t>
  </si>
  <si>
    <t>QUERETARO</t>
  </si>
  <si>
    <t>ZACATECAS</t>
  </si>
  <si>
    <t>NOROESTE</t>
  </si>
  <si>
    <t>SONORA</t>
  </si>
  <si>
    <t>NORTE</t>
  </si>
  <si>
    <t>CHIHUAHUA</t>
  </si>
  <si>
    <t>TAMAULIPAS</t>
  </si>
  <si>
    <t>SUR</t>
  </si>
  <si>
    <t>OAXACA</t>
  </si>
  <si>
    <t>PUEBLA</t>
  </si>
  <si>
    <t>VERACRUZ</t>
  </si>
  <si>
    <t>SURESTE</t>
  </si>
  <si>
    <t>CHIAPAS</t>
  </si>
  <si>
    <t>Monto_Dispersado</t>
  </si>
  <si>
    <t>TAPACHULA</t>
  </si>
  <si>
    <t>CUAUHTEMOC</t>
  </si>
  <si>
    <t>GASTOS DE OPERACIÓN</t>
  </si>
  <si>
    <t>TOTAL DE APOYOS</t>
  </si>
  <si>
    <t>TOTAL</t>
  </si>
  <si>
    <t>CELAYA</t>
  </si>
  <si>
    <t>RIO GRANDE</t>
  </si>
  <si>
    <t>SINALOA</t>
  </si>
  <si>
    <t>CULIACAN</t>
  </si>
  <si>
    <t>LOS MOCHIS</t>
  </si>
  <si>
    <t>MICHOACAN</t>
  </si>
  <si>
    <t>NAYARIT</t>
  </si>
  <si>
    <t>SANTIAGO IXCUINTLA</t>
  </si>
  <si>
    <t>HIDALGO</t>
  </si>
  <si>
    <t>TOLUCA</t>
  </si>
  <si>
    <t>CAMPECHE</t>
  </si>
  <si>
    <t>TUXTLA GUTIERREZ</t>
  </si>
  <si>
    <t>YUCATAN</t>
  </si>
  <si>
    <t>MERIDA</t>
  </si>
  <si>
    <t>JALISCO</t>
  </si>
  <si>
    <t>LA BARCA</t>
  </si>
  <si>
    <t>CENTRO - OCCIDENTE</t>
  </si>
  <si>
    <t>ESTADO DE MEXICO</t>
  </si>
  <si>
    <t>MORELIA</t>
  </si>
  <si>
    <t>TUXPAN</t>
  </si>
  <si>
    <t>PACHUCA DE SOTO</t>
  </si>
  <si>
    <t>VALLE DE SANTIAGO</t>
  </si>
  <si>
    <t>REYNOSA</t>
  </si>
  <si>
    <t>TEHUANTEPEC</t>
  </si>
  <si>
    <t>GUASAVE</t>
  </si>
  <si>
    <t>BAJA CALIFORNIA</t>
  </si>
  <si>
    <t>TLAXCALA</t>
  </si>
  <si>
    <t>CD OBREGON</t>
  </si>
  <si>
    <t>AMECA</t>
  </si>
  <si>
    <t>GUERRERO</t>
  </si>
  <si>
    <t>PETATLAN</t>
  </si>
  <si>
    <t>DURANGO</t>
  </si>
  <si>
    <t>CD VICTORIA</t>
  </si>
  <si>
    <t>VALLE HERMOSO</t>
  </si>
  <si>
    <t>TABASCO</t>
  </si>
  <si>
    <t>IRAPUATO</t>
  </si>
  <si>
    <t>TEPATITLAN</t>
  </si>
  <si>
    <t>GUADALAJARA</t>
  </si>
  <si>
    <t>ZAMORA</t>
  </si>
  <si>
    <t>AGUASCALIENTES</t>
  </si>
  <si>
    <t>NUEVO LEON</t>
  </si>
  <si>
    <t>MONTERREY</t>
  </si>
  <si>
    <t>DELICIAS</t>
  </si>
  <si>
    <t>HIDALGO DEL PARRAL</t>
  </si>
  <si>
    <t>SAN LUIS POTOSI</t>
  </si>
  <si>
    <t>CD VALLES</t>
  </si>
  <si>
    <t>COAHUILA</t>
  </si>
  <si>
    <t>TORREON</t>
  </si>
  <si>
    <t>MONCLOVA</t>
  </si>
  <si>
    <t>CHILPANCINGO</t>
  </si>
  <si>
    <t>OMETEPEC</t>
  </si>
  <si>
    <t>MORELOS</t>
  </si>
  <si>
    <t>CUAUTLA</t>
  </si>
  <si>
    <t>IXMIQUILPAN</t>
  </si>
  <si>
    <t>BAJA CALIFORNIA SUR</t>
  </si>
  <si>
    <t>LA PAZ</t>
  </si>
  <si>
    <t>HERMOSILLO</t>
  </si>
  <si>
    <t>VICAM</t>
  </si>
  <si>
    <t>VILLAHERMOSA</t>
  </si>
  <si>
    <t>EMILIANO ZAPATA</t>
  </si>
  <si>
    <t>QUINTANA ROO</t>
  </si>
  <si>
    <t>CORPORATIVO</t>
  </si>
  <si>
    <t>COLIMA</t>
  </si>
  <si>
    <t>MEXICALI</t>
  </si>
  <si>
    <t>NAVOJOA</t>
  </si>
  <si>
    <t>CHETUMAL</t>
  </si>
  <si>
    <t>Dirección General Adjunta de Promoción de Negocios y Coordinación Regional</t>
  </si>
  <si>
    <t>CARDENAS</t>
  </si>
  <si>
    <t>FONDO DE GARANTIAS LIQUIDAS</t>
  </si>
  <si>
    <t>CORDOBA</t>
  </si>
  <si>
    <t>VILLAFLORES</t>
  </si>
  <si>
    <t>FONDO DE GARANTIAS LIQUIDAS (CDI)</t>
  </si>
  <si>
    <t>FONDO MUTUAL DE GARANTIAS LIQUIDAS</t>
  </si>
  <si>
    <t>AUTLAN</t>
  </si>
  <si>
    <t>CD GUZMAN</t>
  </si>
  <si>
    <t>PUERTO VALLARTA</t>
  </si>
  <si>
    <t>APATZINGAN</t>
  </si>
  <si>
    <t>LA PIEDAD</t>
  </si>
  <si>
    <t>LAZARO CARDENAS</t>
  </si>
  <si>
    <t>MARAVATIO</t>
  </si>
  <si>
    <t>URUAPAN</t>
  </si>
  <si>
    <t>TEPIC</t>
  </si>
  <si>
    <t>ENSENADA</t>
  </si>
  <si>
    <t>SAN LUIS RIO COLORADO</t>
  </si>
  <si>
    <t>CD CONSTITUCION</t>
  </si>
  <si>
    <t>MAZATLAN</t>
  </si>
  <si>
    <t>MAGDALENA</t>
  </si>
  <si>
    <t>CD JUAREZ</t>
  </si>
  <si>
    <t>NUEVO CASAS GRANDES</t>
  </si>
  <si>
    <t>SABINAS</t>
  </si>
  <si>
    <t>SALTILLO</t>
  </si>
  <si>
    <t>GUADALUPE VICTORIA</t>
  </si>
  <si>
    <t>CD MANTE</t>
  </si>
  <si>
    <t>TLALTENANGO</t>
  </si>
  <si>
    <t>ATLACOMULCO</t>
  </si>
  <si>
    <t>HUAJUAPAN</t>
  </si>
  <si>
    <t>PINOTEPA NACIONAL</t>
  </si>
  <si>
    <t>TUXTEPEC</t>
  </si>
  <si>
    <t>CD SERDAN</t>
  </si>
  <si>
    <t>TEZIUTLAN</t>
  </si>
  <si>
    <t>MARTINEZ DE LA TORRE</t>
  </si>
  <si>
    <t>PANUCO</t>
  </si>
  <si>
    <t>POZA RICA</t>
  </si>
  <si>
    <t>SAN ANDRES TUXTLA</t>
  </si>
  <si>
    <t>XALAPA</t>
  </si>
  <si>
    <t>COMITAN</t>
  </si>
  <si>
    <t>TONALA</t>
  </si>
  <si>
    <t>PROGRAMA DE REDUCCION DE COSTOS DE ACCESO AL CREDITO</t>
  </si>
  <si>
    <t>SOLIDARIDAD</t>
  </si>
  <si>
    <t>PROGRAMA DE GARANTIAS LIQUIDAS</t>
  </si>
  <si>
    <t>ABRIL - JUNIO 2017</t>
  </si>
  <si>
    <t>PROGRAMA DE CAPACITACIÓN PARA PRODUCTORES E INTERMEDIARIOS FINANCIEROS RURALES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</si>
</sst>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$-80A]* #,##0.00_-;\-[$$-80A]* #,##0.00_-;_-[$$-80A]* &quot;-&quot;??_-;_-@_-"/>
    <numFmt numFmtId="165" formatCode="_-[$€-2]* #,##0.00_-;\-[$€-2]* #,##0.00_-;_-[$€-2]* &quot;-&quot;??_-"/>
  </numFmts>
  <fonts count="26" x14ac:knownFonts="1">
    <font>
      <sz val="10"/>
      <name val="Arial"/>
    </font>
    <font>
      <sz val="10"/>
      <name val="Arial"/>
      <family val="2"/>
    </font>
    <font>
      <sz val="10"/>
      <name val="Tahoma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name val="Tahoma"/>
      <family val="2"/>
    </font>
    <font>
      <b/>
      <sz val="8"/>
      <name val="Tahoma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b/>
      <sz val="11"/>
      <name val="Arial"/>
      <family val="2"/>
    </font>
    <font>
      <sz val="8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</borders>
  <cellStyleXfs count="466">
    <xf numFmtId="0" fontId="0" fillId="0" borderId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10" fillId="16" borderId="1" applyNumberFormat="0" applyAlignment="0" applyProtection="0"/>
    <xf numFmtId="0" fontId="10" fillId="16" borderId="1" applyNumberFormat="0" applyAlignment="0" applyProtection="0"/>
    <xf numFmtId="0" fontId="10" fillId="16" borderId="1" applyNumberFormat="0" applyAlignment="0" applyProtection="0"/>
    <xf numFmtId="0" fontId="10" fillId="16" borderId="1" applyNumberFormat="0" applyAlignment="0" applyProtection="0"/>
    <xf numFmtId="0" fontId="10" fillId="16" borderId="1" applyNumberFormat="0" applyAlignment="0" applyProtection="0"/>
    <xf numFmtId="0" fontId="10" fillId="16" borderId="1" applyNumberFormat="0" applyAlignment="0" applyProtection="0"/>
    <xf numFmtId="0" fontId="10" fillId="16" borderId="1" applyNumberFormat="0" applyAlignment="0" applyProtection="0"/>
    <xf numFmtId="0" fontId="10" fillId="16" borderId="1" applyNumberFormat="0" applyAlignment="0" applyProtection="0"/>
    <xf numFmtId="0" fontId="11" fillId="17" borderId="2" applyNumberFormat="0" applyAlignment="0" applyProtection="0"/>
    <xf numFmtId="0" fontId="11" fillId="17" borderId="2" applyNumberFormat="0" applyAlignment="0" applyProtection="0"/>
    <xf numFmtId="0" fontId="11" fillId="17" borderId="2" applyNumberFormat="0" applyAlignment="0" applyProtection="0"/>
    <xf numFmtId="0" fontId="11" fillId="17" borderId="2" applyNumberFormat="0" applyAlignment="0" applyProtection="0"/>
    <xf numFmtId="0" fontId="11" fillId="17" borderId="2" applyNumberFormat="0" applyAlignment="0" applyProtection="0"/>
    <xf numFmtId="0" fontId="11" fillId="17" borderId="2" applyNumberFormat="0" applyAlignment="0" applyProtection="0"/>
    <xf numFmtId="0" fontId="11" fillId="17" borderId="2" applyNumberFormat="0" applyAlignment="0" applyProtection="0"/>
    <xf numFmtId="0" fontId="11" fillId="17" borderId="2" applyNumberFormat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14" fillId="7" borderId="1" applyNumberFormat="0" applyAlignment="0" applyProtection="0"/>
    <xf numFmtId="0" fontId="14" fillId="7" borderId="1" applyNumberFormat="0" applyAlignment="0" applyProtection="0"/>
    <xf numFmtId="0" fontId="14" fillId="7" borderId="1" applyNumberFormat="0" applyAlignment="0" applyProtection="0"/>
    <xf numFmtId="0" fontId="14" fillId="7" borderId="1" applyNumberFormat="0" applyAlignment="0" applyProtection="0"/>
    <xf numFmtId="0" fontId="14" fillId="7" borderId="1" applyNumberFormat="0" applyAlignment="0" applyProtection="0"/>
    <xf numFmtId="0" fontId="14" fillId="7" borderId="1" applyNumberFormat="0" applyAlignment="0" applyProtection="0"/>
    <xf numFmtId="0" fontId="14" fillId="7" borderId="1" applyNumberFormat="0" applyAlignment="0" applyProtection="0"/>
    <xf numFmtId="0" fontId="14" fillId="7" borderId="1" applyNumberFormat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43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" fillId="0" borderId="0"/>
    <xf numFmtId="0" fontId="3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3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9" fontId="7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7" fillId="16" borderId="5" applyNumberFormat="0" applyAlignment="0" applyProtection="0"/>
    <xf numFmtId="0" fontId="17" fillId="16" borderId="5" applyNumberFormat="0" applyAlignment="0" applyProtection="0"/>
    <xf numFmtId="0" fontId="17" fillId="16" borderId="5" applyNumberFormat="0" applyAlignment="0" applyProtection="0"/>
    <xf numFmtId="0" fontId="17" fillId="16" borderId="5" applyNumberFormat="0" applyAlignment="0" applyProtection="0"/>
    <xf numFmtId="0" fontId="17" fillId="16" borderId="5" applyNumberFormat="0" applyAlignment="0" applyProtection="0"/>
    <xf numFmtId="0" fontId="17" fillId="16" borderId="5" applyNumberFormat="0" applyAlignment="0" applyProtection="0"/>
    <xf numFmtId="0" fontId="17" fillId="16" borderId="5" applyNumberFormat="0" applyAlignment="0" applyProtection="0"/>
    <xf numFmtId="0" fontId="17" fillId="16" borderId="5" applyNumberFormat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13" fillId="0" borderId="8" applyNumberFormat="0" applyFill="0" applyAlignment="0" applyProtection="0"/>
    <xf numFmtId="0" fontId="13" fillId="0" borderId="8" applyNumberFormat="0" applyFill="0" applyAlignment="0" applyProtection="0"/>
    <xf numFmtId="0" fontId="13" fillId="0" borderId="8" applyNumberFormat="0" applyFill="0" applyAlignment="0" applyProtection="0"/>
    <xf numFmtId="0" fontId="13" fillId="0" borderId="8" applyNumberFormat="0" applyFill="0" applyAlignment="0" applyProtection="0"/>
    <xf numFmtId="0" fontId="13" fillId="0" borderId="8" applyNumberFormat="0" applyFill="0" applyAlignment="0" applyProtection="0"/>
    <xf numFmtId="0" fontId="13" fillId="0" borderId="8" applyNumberFormat="0" applyFill="0" applyAlignment="0" applyProtection="0"/>
    <xf numFmtId="0" fontId="13" fillId="0" borderId="8" applyNumberFormat="0" applyFill="0" applyAlignment="0" applyProtection="0"/>
    <xf numFmtId="0" fontId="13" fillId="0" borderId="8" applyNumberFormat="0" applyFill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</cellStyleXfs>
  <cellXfs count="74">
    <xf numFmtId="0" fontId="0" fillId="0" borderId="0" xfId="0"/>
    <xf numFmtId="0" fontId="1" fillId="0" borderId="0" xfId="323"/>
    <xf numFmtId="0" fontId="1" fillId="0" borderId="0" xfId="323" applyFont="1"/>
    <xf numFmtId="0" fontId="2" fillId="0" borderId="0" xfId="323" applyFont="1"/>
    <xf numFmtId="0" fontId="1" fillId="0" borderId="0" xfId="323" applyFont="1" applyBorder="1"/>
    <xf numFmtId="44" fontId="4" fillId="25" borderId="13" xfId="323" applyNumberFormat="1" applyFont="1" applyFill="1" applyBorder="1" applyAlignment="1">
      <alignment horizontal="center" vertical="center"/>
    </xf>
    <xf numFmtId="164" fontId="4" fillId="0" borderId="14" xfId="323" applyNumberFormat="1" applyFont="1" applyBorder="1"/>
    <xf numFmtId="44" fontId="1" fillId="25" borderId="13" xfId="323" applyNumberFormat="1" applyFont="1" applyFill="1" applyBorder="1" applyAlignment="1">
      <alignment horizontal="center" vertical="center"/>
    </xf>
    <xf numFmtId="0" fontId="4" fillId="0" borderId="13" xfId="323" applyFont="1" applyBorder="1" applyAlignment="1">
      <alignment horizontal="center"/>
    </xf>
    <xf numFmtId="0" fontId="2" fillId="0" borderId="0" xfId="323" applyFont="1" applyAlignment="1">
      <alignment horizontal="right"/>
    </xf>
    <xf numFmtId="0" fontId="4" fillId="0" borderId="0" xfId="323" applyFont="1" applyAlignment="1"/>
    <xf numFmtId="0" fontId="24" fillId="0" borderId="0" xfId="323" applyFont="1" applyBorder="1" applyAlignment="1">
      <alignment horizontal="center" wrapText="1"/>
    </xf>
    <xf numFmtId="0" fontId="6" fillId="0" borderId="0" xfId="323" applyFont="1" applyAlignment="1">
      <alignment wrapText="1"/>
    </xf>
    <xf numFmtId="0" fontId="4" fillId="0" borderId="0" xfId="323" applyFont="1" applyBorder="1" applyAlignment="1">
      <alignment horizontal="center" wrapText="1"/>
    </xf>
    <xf numFmtId="0" fontId="4" fillId="24" borderId="10" xfId="323" applyFont="1" applyFill="1" applyBorder="1" applyAlignment="1">
      <alignment horizontal="center"/>
    </xf>
    <xf numFmtId="44" fontId="4" fillId="24" borderId="12" xfId="323" applyNumberFormat="1" applyFont="1" applyFill="1" applyBorder="1" applyAlignment="1">
      <alignment horizontal="center" vertical="center"/>
    </xf>
    <xf numFmtId="0" fontId="4" fillId="25" borderId="13" xfId="323" applyFont="1" applyFill="1" applyBorder="1" applyAlignment="1"/>
    <xf numFmtId="44" fontId="4" fillId="25" borderId="13" xfId="323" applyNumberFormat="1" applyFont="1" applyFill="1" applyBorder="1" applyAlignment="1">
      <alignment horizontal="center" vertical="center" wrapText="1"/>
    </xf>
    <xf numFmtId="0" fontId="4" fillId="25" borderId="16" xfId="323" applyFont="1" applyFill="1" applyBorder="1" applyAlignment="1">
      <alignment horizontal="center"/>
    </xf>
    <xf numFmtId="43" fontId="4" fillId="25" borderId="17" xfId="262" applyFont="1" applyFill="1" applyBorder="1" applyAlignment="1">
      <alignment horizontal="center" vertical="center" wrapText="1"/>
    </xf>
    <xf numFmtId="0" fontId="1" fillId="25" borderId="17" xfId="323" applyFont="1" applyFill="1" applyBorder="1" applyAlignment="1">
      <alignment horizontal="right" indent="1"/>
    </xf>
    <xf numFmtId="43" fontId="1" fillId="25" borderId="17" xfId="262" applyFont="1" applyFill="1" applyBorder="1" applyAlignment="1">
      <alignment horizontal="center" vertical="center" wrapText="1"/>
    </xf>
    <xf numFmtId="0" fontId="4" fillId="25" borderId="17" xfId="323" applyFont="1" applyFill="1" applyBorder="1" applyAlignment="1">
      <alignment horizontal="center"/>
    </xf>
    <xf numFmtId="0" fontId="4" fillId="25" borderId="13" xfId="323" applyFont="1" applyFill="1" applyBorder="1" applyAlignment="1">
      <alignment horizontal="left"/>
    </xf>
    <xf numFmtId="0" fontId="1" fillId="25" borderId="15" xfId="323" applyFont="1" applyFill="1" applyBorder="1" applyAlignment="1">
      <alignment horizontal="left"/>
    </xf>
    <xf numFmtId="43" fontId="1" fillId="25" borderId="13" xfId="262" applyFont="1" applyFill="1" applyBorder="1" applyAlignment="1">
      <alignment horizontal="center" vertical="center"/>
    </xf>
    <xf numFmtId="0" fontId="2" fillId="0" borderId="0" xfId="323" applyFont="1" applyBorder="1" applyAlignment="1">
      <alignment horizontal="right"/>
    </xf>
    <xf numFmtId="0" fontId="4" fillId="0" borderId="0" xfId="323" applyFont="1" applyBorder="1" applyAlignment="1"/>
    <xf numFmtId="0" fontId="4" fillId="25" borderId="11" xfId="323" applyFont="1" applyFill="1" applyBorder="1" applyAlignment="1">
      <alignment horizontal="center"/>
    </xf>
    <xf numFmtId="0" fontId="1" fillId="25" borderId="11" xfId="323" applyFont="1" applyFill="1" applyBorder="1" applyAlignment="1">
      <alignment horizontal="right" indent="1"/>
    </xf>
    <xf numFmtId="0" fontId="1" fillId="25" borderId="13" xfId="323" applyFont="1" applyFill="1" applyBorder="1" applyAlignment="1">
      <alignment horizontal="left"/>
    </xf>
    <xf numFmtId="0" fontId="1" fillId="25" borderId="15" xfId="323" applyFont="1" applyFill="1" applyBorder="1" applyAlignment="1">
      <alignment horizontal="right" indent="1"/>
    </xf>
    <xf numFmtId="43" fontId="1" fillId="25" borderId="18" xfId="262" applyFont="1" applyFill="1" applyBorder="1" applyAlignment="1">
      <alignment horizontal="center" vertical="center" wrapText="1"/>
    </xf>
    <xf numFmtId="0" fontId="4" fillId="25" borderId="10" xfId="323" applyFont="1" applyFill="1" applyBorder="1" applyAlignment="1">
      <alignment horizontal="center"/>
    </xf>
    <xf numFmtId="43" fontId="4" fillId="25" borderId="16" xfId="262" applyFont="1" applyFill="1" applyBorder="1" applyAlignment="1">
      <alignment horizontal="center" vertical="center" wrapText="1"/>
    </xf>
    <xf numFmtId="0" fontId="1" fillId="25" borderId="20" xfId="323" applyFont="1" applyFill="1" applyBorder="1" applyAlignment="1">
      <alignment horizontal="right" indent="1"/>
    </xf>
    <xf numFmtId="43" fontId="1" fillId="25" borderId="21" xfId="262" applyFont="1" applyFill="1" applyBorder="1" applyAlignment="1">
      <alignment horizontal="center" vertical="center" wrapText="1"/>
    </xf>
    <xf numFmtId="0" fontId="25" fillId="0" borderId="0" xfId="323" applyFont="1"/>
    <xf numFmtId="164" fontId="2" fillId="0" borderId="0" xfId="323" applyNumberFormat="1" applyFont="1"/>
    <xf numFmtId="164" fontId="2" fillId="0" borderId="0" xfId="323" applyNumberFormat="1" applyFont="1" applyBorder="1"/>
    <xf numFmtId="0" fontId="2" fillId="0" borderId="0" xfId="323" applyFont="1" applyBorder="1"/>
    <xf numFmtId="0" fontId="4" fillId="0" borderId="0" xfId="323" applyFont="1" applyBorder="1"/>
    <xf numFmtId="164" fontId="5" fillId="0" borderId="0" xfId="323" applyNumberFormat="1" applyFont="1" applyBorder="1"/>
    <xf numFmtId="0" fontId="5" fillId="0" borderId="0" xfId="323" applyFont="1" applyAlignment="1">
      <alignment vertical="center" wrapText="1"/>
    </xf>
    <xf numFmtId="0" fontId="6" fillId="0" borderId="0" xfId="323" applyFont="1" applyAlignment="1">
      <alignment horizontal="center" wrapText="1"/>
    </xf>
    <xf numFmtId="0" fontId="4" fillId="24" borderId="10" xfId="0" applyFont="1" applyFill="1" applyBorder="1" applyAlignment="1">
      <alignment horizontal="center"/>
    </xf>
    <xf numFmtId="44" fontId="4" fillId="24" borderId="12" xfId="0" applyNumberFormat="1" applyFont="1" applyFill="1" applyBorder="1" applyAlignment="1">
      <alignment horizontal="center" vertical="center"/>
    </xf>
    <xf numFmtId="0" fontId="4" fillId="25" borderId="13" xfId="0" applyFont="1" applyFill="1" applyBorder="1" applyAlignment="1"/>
    <xf numFmtId="44" fontId="4" fillId="25" borderId="13" xfId="0" applyNumberFormat="1" applyFont="1" applyFill="1" applyBorder="1" applyAlignment="1">
      <alignment horizontal="center" vertical="center" wrapText="1"/>
    </xf>
    <xf numFmtId="0" fontId="4" fillId="25" borderId="16" xfId="0" applyFont="1" applyFill="1" applyBorder="1" applyAlignment="1">
      <alignment horizontal="center"/>
    </xf>
    <xf numFmtId="0" fontId="1" fillId="25" borderId="17" xfId="0" applyFont="1" applyFill="1" applyBorder="1" applyAlignment="1">
      <alignment horizontal="right" indent="1"/>
    </xf>
    <xf numFmtId="43" fontId="1" fillId="0" borderId="0" xfId="262" applyFont="1"/>
    <xf numFmtId="44" fontId="1" fillId="0" borderId="0" xfId="323" applyNumberFormat="1"/>
    <xf numFmtId="0" fontId="4" fillId="25" borderId="17" xfId="0" applyFont="1" applyFill="1" applyBorder="1" applyAlignment="1">
      <alignment horizontal="center"/>
    </xf>
    <xf numFmtId="0" fontId="1" fillId="25" borderId="18" xfId="0" applyFont="1" applyFill="1" applyBorder="1" applyAlignment="1">
      <alignment horizontal="right" indent="1"/>
    </xf>
    <xf numFmtId="0" fontId="4" fillId="25" borderId="11" xfId="0" applyFont="1" applyFill="1" applyBorder="1" applyAlignment="1">
      <alignment horizontal="center"/>
    </xf>
    <xf numFmtId="0" fontId="1" fillId="25" borderId="11" xfId="0" applyFont="1" applyFill="1" applyBorder="1" applyAlignment="1">
      <alignment horizontal="right" indent="1"/>
    </xf>
    <xf numFmtId="0" fontId="4" fillId="25" borderId="22" xfId="0" applyFont="1" applyFill="1" applyBorder="1" applyAlignment="1"/>
    <xf numFmtId="0" fontId="4" fillId="25" borderId="10" xfId="0" applyFont="1" applyFill="1" applyBorder="1" applyAlignment="1"/>
    <xf numFmtId="44" fontId="4" fillId="25" borderId="16" xfId="0" applyNumberFormat="1" applyFont="1" applyFill="1" applyBorder="1" applyAlignment="1">
      <alignment horizontal="center" vertical="center" wrapText="1"/>
    </xf>
    <xf numFmtId="0" fontId="4" fillId="25" borderId="10" xfId="0" applyFont="1" applyFill="1" applyBorder="1" applyAlignment="1">
      <alignment horizontal="center"/>
    </xf>
    <xf numFmtId="0" fontId="4" fillId="25" borderId="15" xfId="0" applyFont="1" applyFill="1" applyBorder="1" applyAlignment="1">
      <alignment horizontal="left"/>
    </xf>
    <xf numFmtId="43" fontId="0" fillId="0" borderId="0" xfId="262" applyFont="1"/>
    <xf numFmtId="0" fontId="1" fillId="25" borderId="15" xfId="0" applyFont="1" applyFill="1" applyBorder="1" applyAlignment="1">
      <alignment horizontal="left"/>
    </xf>
    <xf numFmtId="4" fontId="1" fillId="0" borderId="0" xfId="323" applyNumberFormat="1"/>
    <xf numFmtId="0" fontId="4" fillId="0" borderId="19" xfId="323" applyFont="1" applyBorder="1" applyAlignment="1">
      <alignment horizontal="left" vertical="top" wrapText="1"/>
    </xf>
    <xf numFmtId="0" fontId="5" fillId="0" borderId="0" xfId="323" applyFont="1" applyAlignment="1">
      <alignment horizontal="center"/>
    </xf>
    <xf numFmtId="0" fontId="4" fillId="0" borderId="0" xfId="323" applyFont="1" applyBorder="1" applyAlignment="1">
      <alignment horizontal="center" wrapText="1"/>
    </xf>
    <xf numFmtId="49" fontId="4" fillId="0" borderId="0" xfId="323" applyNumberFormat="1" applyFont="1" applyAlignment="1">
      <alignment horizontal="center"/>
    </xf>
    <xf numFmtId="0" fontId="1" fillId="25" borderId="15" xfId="0" applyFont="1" applyFill="1" applyBorder="1" applyAlignment="1">
      <alignment horizontal="right" indent="1"/>
    </xf>
    <xf numFmtId="0" fontId="4" fillId="25" borderId="23" xfId="0" applyFont="1" applyFill="1" applyBorder="1" applyAlignment="1">
      <alignment horizontal="center"/>
    </xf>
    <xf numFmtId="43" fontId="4" fillId="25" borderId="24" xfId="262" applyFont="1" applyFill="1" applyBorder="1" applyAlignment="1">
      <alignment horizontal="center" vertical="center" wrapText="1"/>
    </xf>
    <xf numFmtId="0" fontId="1" fillId="25" borderId="25" xfId="0" applyFont="1" applyFill="1" applyBorder="1" applyAlignment="1">
      <alignment horizontal="right" indent="1"/>
    </xf>
    <xf numFmtId="43" fontId="1" fillId="25" borderId="26" xfId="262" applyFont="1" applyFill="1" applyBorder="1" applyAlignment="1">
      <alignment horizontal="center" vertical="center" wrapText="1"/>
    </xf>
  </cellXfs>
  <cellStyles count="466">
    <cellStyle name="20% - Énfasis1" xfId="1" builtinId="30" customBuiltin="1"/>
    <cellStyle name="20% - Énfasis1 2" xfId="2"/>
    <cellStyle name="20% - Énfasis1 2 2" xfId="3"/>
    <cellStyle name="20% - Énfasis1 2 2 2" xfId="4"/>
    <cellStyle name="20% - Énfasis1 2 2 2 2" xfId="5"/>
    <cellStyle name="20% - Énfasis1 2 3" xfId="6"/>
    <cellStyle name="20% - Énfasis1 3" xfId="7"/>
    <cellStyle name="20% - Énfasis1 3 2" xfId="8"/>
    <cellStyle name="20% - Énfasis2" xfId="9" builtinId="34" customBuiltin="1"/>
    <cellStyle name="20% - Énfasis2 2" xfId="10"/>
    <cellStyle name="20% - Énfasis2 2 2" xfId="11"/>
    <cellStyle name="20% - Énfasis2 2 2 2" xfId="12"/>
    <cellStyle name="20% - Énfasis2 2 2 2 2" xfId="13"/>
    <cellStyle name="20% - Énfasis2 2 3" xfId="14"/>
    <cellStyle name="20% - Énfasis2 3" xfId="15"/>
    <cellStyle name="20% - Énfasis2 3 2" xfId="16"/>
    <cellStyle name="20% - Énfasis3" xfId="17" builtinId="38" customBuiltin="1"/>
    <cellStyle name="20% - Énfasis3 2" xfId="18"/>
    <cellStyle name="20% - Énfasis3 2 2" xfId="19"/>
    <cellStyle name="20% - Énfasis3 2 2 2" xfId="20"/>
    <cellStyle name="20% - Énfasis3 2 2 2 2" xfId="21"/>
    <cellStyle name="20% - Énfasis3 2 3" xfId="22"/>
    <cellStyle name="20% - Énfasis3 3" xfId="23"/>
    <cellStyle name="20% - Énfasis3 3 2" xfId="24"/>
    <cellStyle name="20% - Énfasis4" xfId="25" builtinId="42" customBuiltin="1"/>
    <cellStyle name="20% - Énfasis4 2" xfId="26"/>
    <cellStyle name="20% - Énfasis4 2 2" xfId="27"/>
    <cellStyle name="20% - Énfasis4 2 2 2" xfId="28"/>
    <cellStyle name="20% - Énfasis4 2 2 2 2" xfId="29"/>
    <cellStyle name="20% - Énfasis4 2 3" xfId="30"/>
    <cellStyle name="20% - Énfasis4 3" xfId="31"/>
    <cellStyle name="20% - Énfasis4 3 2" xfId="32"/>
    <cellStyle name="20% - Énfasis5" xfId="33" builtinId="46" customBuiltin="1"/>
    <cellStyle name="20% - Énfasis5 2" xfId="34"/>
    <cellStyle name="20% - Énfasis5 2 2" xfId="35"/>
    <cellStyle name="20% - Énfasis5 2 2 2" xfId="36"/>
    <cellStyle name="20% - Énfasis5 2 2 2 2" xfId="37"/>
    <cellStyle name="20% - Énfasis5 2 3" xfId="38"/>
    <cellStyle name="20% - Énfasis5 3" xfId="39"/>
    <cellStyle name="20% - Énfasis5 3 2" xfId="40"/>
    <cellStyle name="20% - Énfasis6" xfId="41" builtinId="50" customBuiltin="1"/>
    <cellStyle name="20% - Énfasis6 2" xfId="42"/>
    <cellStyle name="20% - Énfasis6 2 2" xfId="43"/>
    <cellStyle name="20% - Énfasis6 2 2 2" xfId="44"/>
    <cellStyle name="20% - Énfasis6 2 2 2 2" xfId="45"/>
    <cellStyle name="20% - Énfasis6 2 3" xfId="46"/>
    <cellStyle name="20% - Énfasis6 3" xfId="47"/>
    <cellStyle name="20% - Énfasis6 3 2" xfId="48"/>
    <cellStyle name="40% - Énfasis1" xfId="49" builtinId="31" customBuiltin="1"/>
    <cellStyle name="40% - Énfasis1 2" xfId="50"/>
    <cellStyle name="40% - Énfasis1 2 2" xfId="51"/>
    <cellStyle name="40% - Énfasis1 2 2 2" xfId="52"/>
    <cellStyle name="40% - Énfasis1 2 2 2 2" xfId="53"/>
    <cellStyle name="40% - Énfasis1 2 3" xfId="54"/>
    <cellStyle name="40% - Énfasis1 3" xfId="55"/>
    <cellStyle name="40% - Énfasis1 3 2" xfId="56"/>
    <cellStyle name="40% - Énfasis2" xfId="57" builtinId="35" customBuiltin="1"/>
    <cellStyle name="40% - Énfasis2 2" xfId="58"/>
    <cellStyle name="40% - Énfasis2 2 2" xfId="59"/>
    <cellStyle name="40% - Énfasis2 2 2 2" xfId="60"/>
    <cellStyle name="40% - Énfasis2 2 2 2 2" xfId="61"/>
    <cellStyle name="40% - Énfasis2 2 3" xfId="62"/>
    <cellStyle name="40% - Énfasis2 3" xfId="63"/>
    <cellStyle name="40% - Énfasis2 3 2" xfId="64"/>
    <cellStyle name="40% - Énfasis3" xfId="65" builtinId="39" customBuiltin="1"/>
    <cellStyle name="40% - Énfasis3 2" xfId="66"/>
    <cellStyle name="40% - Énfasis3 2 2" xfId="67"/>
    <cellStyle name="40% - Énfasis3 2 2 2" xfId="68"/>
    <cellStyle name="40% - Énfasis3 2 2 2 2" xfId="69"/>
    <cellStyle name="40% - Énfasis3 2 3" xfId="70"/>
    <cellStyle name="40% - Énfasis3 3" xfId="71"/>
    <cellStyle name="40% - Énfasis3 3 2" xfId="72"/>
    <cellStyle name="40% - Énfasis4" xfId="73" builtinId="43" customBuiltin="1"/>
    <cellStyle name="40% - Énfasis4 2" xfId="74"/>
    <cellStyle name="40% - Énfasis4 2 2" xfId="75"/>
    <cellStyle name="40% - Énfasis4 2 2 2" xfId="76"/>
    <cellStyle name="40% - Énfasis4 2 2 2 2" xfId="77"/>
    <cellStyle name="40% - Énfasis4 2 3" xfId="78"/>
    <cellStyle name="40% - Énfasis4 3" xfId="79"/>
    <cellStyle name="40% - Énfasis4 3 2" xfId="80"/>
    <cellStyle name="40% - Énfasis5" xfId="81" builtinId="47" customBuiltin="1"/>
    <cellStyle name="40% - Énfasis5 2" xfId="82"/>
    <cellStyle name="40% - Énfasis5 2 2" xfId="83"/>
    <cellStyle name="40% - Énfasis5 2 2 2" xfId="84"/>
    <cellStyle name="40% - Énfasis5 2 2 2 2" xfId="85"/>
    <cellStyle name="40% - Énfasis5 2 3" xfId="86"/>
    <cellStyle name="40% - Énfasis5 3" xfId="87"/>
    <cellStyle name="40% - Énfasis5 3 2" xfId="88"/>
    <cellStyle name="40% - Énfasis6" xfId="89" builtinId="51" customBuiltin="1"/>
    <cellStyle name="40% - Énfasis6 2" xfId="90"/>
    <cellStyle name="40% - Énfasis6 2 2" xfId="91"/>
    <cellStyle name="40% - Énfasis6 2 2 2" xfId="92"/>
    <cellStyle name="40% - Énfasis6 2 2 2 2" xfId="93"/>
    <cellStyle name="40% - Énfasis6 2 3" xfId="94"/>
    <cellStyle name="40% - Énfasis6 3" xfId="95"/>
    <cellStyle name="40% - Énfasis6 3 2" xfId="96"/>
    <cellStyle name="60% - Énfasis1" xfId="97" builtinId="32" customBuiltin="1"/>
    <cellStyle name="60% - Énfasis1 2" xfId="98"/>
    <cellStyle name="60% - Énfasis1 2 2" xfId="99"/>
    <cellStyle name="60% - Énfasis1 2 2 2" xfId="100"/>
    <cellStyle name="60% - Énfasis1 2 2 2 2" xfId="101"/>
    <cellStyle name="60% - Énfasis1 2 3" xfId="102"/>
    <cellStyle name="60% - Énfasis1 3" xfId="103"/>
    <cellStyle name="60% - Énfasis1 3 2" xfId="104"/>
    <cellStyle name="60% - Énfasis2" xfId="105" builtinId="36" customBuiltin="1"/>
    <cellStyle name="60% - Énfasis2 2" xfId="106"/>
    <cellStyle name="60% - Énfasis2 2 2" xfId="107"/>
    <cellStyle name="60% - Énfasis2 2 2 2" xfId="108"/>
    <cellStyle name="60% - Énfasis2 2 2 2 2" xfId="109"/>
    <cellStyle name="60% - Énfasis2 2 3" xfId="110"/>
    <cellStyle name="60% - Énfasis2 3" xfId="111"/>
    <cellStyle name="60% - Énfasis2 3 2" xfId="112"/>
    <cellStyle name="60% - Énfasis3" xfId="113" builtinId="40" customBuiltin="1"/>
    <cellStyle name="60% - Énfasis3 2" xfId="114"/>
    <cellStyle name="60% - Énfasis3 2 2" xfId="115"/>
    <cellStyle name="60% - Énfasis3 2 2 2" xfId="116"/>
    <cellStyle name="60% - Énfasis3 2 2 2 2" xfId="117"/>
    <cellStyle name="60% - Énfasis3 2 3" xfId="118"/>
    <cellStyle name="60% - Énfasis3 3" xfId="119"/>
    <cellStyle name="60% - Énfasis3 3 2" xfId="120"/>
    <cellStyle name="60% - Énfasis4" xfId="121" builtinId="44" customBuiltin="1"/>
    <cellStyle name="60% - Énfasis4 2" xfId="122"/>
    <cellStyle name="60% - Énfasis4 2 2" xfId="123"/>
    <cellStyle name="60% - Énfasis4 2 2 2" xfId="124"/>
    <cellStyle name="60% - Énfasis4 2 2 2 2" xfId="125"/>
    <cellStyle name="60% - Énfasis4 2 3" xfId="126"/>
    <cellStyle name="60% - Énfasis4 3" xfId="127"/>
    <cellStyle name="60% - Énfasis4 3 2" xfId="128"/>
    <cellStyle name="60% - Énfasis5" xfId="129" builtinId="48" customBuiltin="1"/>
    <cellStyle name="60% - Énfasis5 2" xfId="130"/>
    <cellStyle name="60% - Énfasis5 2 2" xfId="131"/>
    <cellStyle name="60% - Énfasis5 2 2 2" xfId="132"/>
    <cellStyle name="60% - Énfasis5 2 2 2 2" xfId="133"/>
    <cellStyle name="60% - Énfasis5 2 3" xfId="134"/>
    <cellStyle name="60% - Énfasis5 3" xfId="135"/>
    <cellStyle name="60% - Énfasis5 3 2" xfId="136"/>
    <cellStyle name="60% - Énfasis6" xfId="137" builtinId="52" customBuiltin="1"/>
    <cellStyle name="60% - Énfasis6 2" xfId="138"/>
    <cellStyle name="60% - Énfasis6 2 2" xfId="139"/>
    <cellStyle name="60% - Énfasis6 2 2 2" xfId="140"/>
    <cellStyle name="60% - Énfasis6 2 2 2 2" xfId="141"/>
    <cellStyle name="60% - Énfasis6 2 3" xfId="142"/>
    <cellStyle name="60% - Énfasis6 3" xfId="143"/>
    <cellStyle name="60% - Énfasis6 3 2" xfId="144"/>
    <cellStyle name="Buena 2" xfId="146"/>
    <cellStyle name="Buena 2 2" xfId="147"/>
    <cellStyle name="Buena 2 2 2" xfId="148"/>
    <cellStyle name="Buena 2 2 2 2" xfId="149"/>
    <cellStyle name="Buena 2 3" xfId="150"/>
    <cellStyle name="Buena 3" xfId="151"/>
    <cellStyle name="Buena 3 2" xfId="152"/>
    <cellStyle name="Bueno" xfId="145" builtinId="26" customBuiltin="1"/>
    <cellStyle name="Cálculo" xfId="153" builtinId="22" customBuiltin="1"/>
    <cellStyle name="Cálculo 2" xfId="154"/>
    <cellStyle name="Cálculo 2 2" xfId="155"/>
    <cellStyle name="Cálculo 2 2 2" xfId="156"/>
    <cellStyle name="Cálculo 2 2 2 2" xfId="157"/>
    <cellStyle name="Cálculo 2 3" xfId="158"/>
    <cellStyle name="Cálculo 3" xfId="159"/>
    <cellStyle name="Cálculo 3 2" xfId="160"/>
    <cellStyle name="Celda de comprobación" xfId="161" builtinId="23" customBuiltin="1"/>
    <cellStyle name="Celda de comprobación 2" xfId="162"/>
    <cellStyle name="Celda de comprobación 2 2" xfId="163"/>
    <cellStyle name="Celda de comprobación 2 2 2" xfId="164"/>
    <cellStyle name="Celda de comprobación 2 2 2 2" xfId="165"/>
    <cellStyle name="Celda de comprobación 2 3" xfId="166"/>
    <cellStyle name="Celda de comprobación 3" xfId="167"/>
    <cellStyle name="Celda de comprobación 3 2" xfId="168"/>
    <cellStyle name="Celda vinculada" xfId="169" builtinId="24" customBuiltin="1"/>
    <cellStyle name="Celda vinculada 2" xfId="170"/>
    <cellStyle name="Celda vinculada 2 2" xfId="171"/>
    <cellStyle name="Celda vinculada 2 2 2" xfId="172"/>
    <cellStyle name="Celda vinculada 2 2 2 2" xfId="173"/>
    <cellStyle name="Celda vinculada 2 3" xfId="174"/>
    <cellStyle name="Celda vinculada 3" xfId="175"/>
    <cellStyle name="Celda vinculada 3 2" xfId="176"/>
    <cellStyle name="Encabezado 1" xfId="427" builtinId="16" customBuiltin="1"/>
    <cellStyle name="Encabezado 4" xfId="177" builtinId="19" customBuiltin="1"/>
    <cellStyle name="Encabezado 4 2" xfId="178"/>
    <cellStyle name="Encabezado 4 2 2" xfId="179"/>
    <cellStyle name="Encabezado 4 2 2 2" xfId="180"/>
    <cellStyle name="Encabezado 4 2 2 2 2" xfId="181"/>
    <cellStyle name="Encabezado 4 2 3" xfId="182"/>
    <cellStyle name="Encabezado 4 3" xfId="183"/>
    <cellStyle name="Encabezado 4 3 2" xfId="184"/>
    <cellStyle name="Énfasis1" xfId="185" builtinId="29" customBuiltin="1"/>
    <cellStyle name="Énfasis1 2" xfId="186"/>
    <cellStyle name="Énfasis1 2 2" xfId="187"/>
    <cellStyle name="Énfasis1 2 2 2" xfId="188"/>
    <cellStyle name="Énfasis1 2 2 2 2" xfId="189"/>
    <cellStyle name="Énfasis1 2 3" xfId="190"/>
    <cellStyle name="Énfasis1 3" xfId="191"/>
    <cellStyle name="Énfasis1 3 2" xfId="192"/>
    <cellStyle name="Énfasis2" xfId="193" builtinId="33" customBuiltin="1"/>
    <cellStyle name="Énfasis2 2" xfId="194"/>
    <cellStyle name="Énfasis2 2 2" xfId="195"/>
    <cellStyle name="Énfasis2 2 2 2" xfId="196"/>
    <cellStyle name="Énfasis2 2 2 2 2" xfId="197"/>
    <cellStyle name="Énfasis2 2 3" xfId="198"/>
    <cellStyle name="Énfasis2 3" xfId="199"/>
    <cellStyle name="Énfasis2 3 2" xfId="200"/>
    <cellStyle name="Énfasis3" xfId="201" builtinId="37" customBuiltin="1"/>
    <cellStyle name="Énfasis3 2" xfId="202"/>
    <cellStyle name="Énfasis3 2 2" xfId="203"/>
    <cellStyle name="Énfasis3 2 2 2" xfId="204"/>
    <cellStyle name="Énfasis3 2 2 2 2" xfId="205"/>
    <cellStyle name="Énfasis3 2 3" xfId="206"/>
    <cellStyle name="Énfasis3 3" xfId="207"/>
    <cellStyle name="Énfasis3 3 2" xfId="208"/>
    <cellStyle name="Énfasis4" xfId="209" builtinId="41" customBuiltin="1"/>
    <cellStyle name="Énfasis4 2" xfId="210"/>
    <cellStyle name="Énfasis4 2 2" xfId="211"/>
    <cellStyle name="Énfasis4 2 2 2" xfId="212"/>
    <cellStyle name="Énfasis4 2 2 2 2" xfId="213"/>
    <cellStyle name="Énfasis4 2 3" xfId="214"/>
    <cellStyle name="Énfasis4 3" xfId="215"/>
    <cellStyle name="Énfasis4 3 2" xfId="216"/>
    <cellStyle name="Énfasis5" xfId="217" builtinId="45" customBuiltin="1"/>
    <cellStyle name="Énfasis5 2" xfId="218"/>
    <cellStyle name="Énfasis5 2 2" xfId="219"/>
    <cellStyle name="Énfasis5 2 2 2" xfId="220"/>
    <cellStyle name="Énfasis5 2 2 2 2" xfId="221"/>
    <cellStyle name="Énfasis5 2 3" xfId="222"/>
    <cellStyle name="Énfasis5 3" xfId="223"/>
    <cellStyle name="Énfasis5 3 2" xfId="224"/>
    <cellStyle name="Énfasis6" xfId="225" builtinId="49" customBuiltin="1"/>
    <cellStyle name="Énfasis6 2" xfId="226"/>
    <cellStyle name="Énfasis6 2 2" xfId="227"/>
    <cellStyle name="Énfasis6 2 2 2" xfId="228"/>
    <cellStyle name="Énfasis6 2 2 2 2" xfId="229"/>
    <cellStyle name="Énfasis6 2 3" xfId="230"/>
    <cellStyle name="Énfasis6 3" xfId="231"/>
    <cellStyle name="Énfasis6 3 2" xfId="232"/>
    <cellStyle name="Entrada" xfId="233" builtinId="20" customBuiltin="1"/>
    <cellStyle name="Entrada 2" xfId="234"/>
    <cellStyle name="Entrada 2 2" xfId="235"/>
    <cellStyle name="Entrada 2 2 2" xfId="236"/>
    <cellStyle name="Entrada 2 2 2 2" xfId="237"/>
    <cellStyle name="Entrada 2 3" xfId="238"/>
    <cellStyle name="Entrada 3" xfId="239"/>
    <cellStyle name="Entrada 3 2" xfId="240"/>
    <cellStyle name="Euro" xfId="241"/>
    <cellStyle name="Euro 2" xfId="242"/>
    <cellStyle name="Euro 2 2" xfId="243"/>
    <cellStyle name="Incorrecto" xfId="244" builtinId="27" customBuiltin="1"/>
    <cellStyle name="Incorrecto 2" xfId="245"/>
    <cellStyle name="Incorrecto 2 2" xfId="246"/>
    <cellStyle name="Incorrecto 2 2 2" xfId="247"/>
    <cellStyle name="Incorrecto 2 2 2 2" xfId="248"/>
    <cellStyle name="Incorrecto 2 3" xfId="249"/>
    <cellStyle name="Incorrecto 3" xfId="250"/>
    <cellStyle name="Incorrecto 3 2" xfId="251"/>
    <cellStyle name="Millares 10" xfId="252"/>
    <cellStyle name="Millares 11" xfId="253"/>
    <cellStyle name="Millares 12" xfId="254"/>
    <cellStyle name="Millares 13" xfId="255"/>
    <cellStyle name="Millares 14" xfId="256"/>
    <cellStyle name="Millares 15" xfId="257"/>
    <cellStyle name="Millares 16" xfId="258"/>
    <cellStyle name="Millares 16 2" xfId="259"/>
    <cellStyle name="Millares 17" xfId="260"/>
    <cellStyle name="Millares 18" xfId="261"/>
    <cellStyle name="Millares 19" xfId="262"/>
    <cellStyle name="Millares 2" xfId="263"/>
    <cellStyle name="Millares 2 2" xfId="264"/>
    <cellStyle name="Millares 3" xfId="265"/>
    <cellStyle name="Millares 4" xfId="266"/>
    <cellStyle name="Millares 5" xfId="267"/>
    <cellStyle name="Millares 6" xfId="268"/>
    <cellStyle name="Millares 7" xfId="269"/>
    <cellStyle name="Millares 8" xfId="270"/>
    <cellStyle name="Millares 9" xfId="271"/>
    <cellStyle name="Moneda 2" xfId="272"/>
    <cellStyle name="Moneda 3" xfId="273"/>
    <cellStyle name="Moneda 4" xfId="274"/>
    <cellStyle name="Moneda 5" xfId="275"/>
    <cellStyle name="Neutral" xfId="276" builtinId="28" customBuiltin="1"/>
    <cellStyle name="Neutral 2" xfId="277"/>
    <cellStyle name="Neutral 2 2" xfId="278"/>
    <cellStyle name="Neutral 2 2 2" xfId="279"/>
    <cellStyle name="Neutral 2 2 2 2" xfId="280"/>
    <cellStyle name="Neutral 2 3" xfId="281"/>
    <cellStyle name="Neutral 3" xfId="282"/>
    <cellStyle name="Neutral 3 2" xfId="283"/>
    <cellStyle name="Normal" xfId="0" builtinId="0"/>
    <cellStyle name="Normal 10" xfId="284"/>
    <cellStyle name="Normal 11" xfId="285"/>
    <cellStyle name="Normal 12" xfId="286"/>
    <cellStyle name="Normal 13" xfId="287"/>
    <cellStyle name="Normal 14" xfId="288"/>
    <cellStyle name="Normal 14 2" xfId="289"/>
    <cellStyle name="Normal 15" xfId="290"/>
    <cellStyle name="Normal 16" xfId="291"/>
    <cellStyle name="Normal 16 2" xfId="292"/>
    <cellStyle name="Normal 17" xfId="293"/>
    <cellStyle name="Normal 18" xfId="294"/>
    <cellStyle name="Normal 19" xfId="295"/>
    <cellStyle name="Normal 2" xfId="296"/>
    <cellStyle name="Normal 2 2" xfId="297"/>
    <cellStyle name="Normal 2 3" xfId="298"/>
    <cellStyle name="Normal 2 4" xfId="299"/>
    <cellStyle name="Normal 2 5" xfId="300"/>
    <cellStyle name="Normal 2 6" xfId="301"/>
    <cellStyle name="Normal 2 7" xfId="302"/>
    <cellStyle name="Normal 2 8" xfId="303"/>
    <cellStyle name="Normal 20" xfId="304"/>
    <cellStyle name="Normal 21" xfId="305"/>
    <cellStyle name="Normal 22" xfId="306"/>
    <cellStyle name="Normal 23" xfId="307"/>
    <cellStyle name="Normal 24" xfId="308"/>
    <cellStyle name="Normal 25" xfId="309"/>
    <cellStyle name="Normal 26" xfId="310"/>
    <cellStyle name="Normal 27" xfId="311"/>
    <cellStyle name="Normal 27 2" xfId="312"/>
    <cellStyle name="Normal 28" xfId="313"/>
    <cellStyle name="Normal 28 2" xfId="314"/>
    <cellStyle name="Normal 29" xfId="315"/>
    <cellStyle name="Normal 3" xfId="316"/>
    <cellStyle name="Normal 3 2" xfId="317"/>
    <cellStyle name="Normal 3 3" xfId="318"/>
    <cellStyle name="Normal 3 4" xfId="319"/>
    <cellStyle name="Normal 3 5" xfId="320"/>
    <cellStyle name="Normal 30" xfId="321"/>
    <cellStyle name="Normal 31" xfId="322"/>
    <cellStyle name="Normal 32" xfId="323"/>
    <cellStyle name="Normal 4" xfId="324"/>
    <cellStyle name="Normal 5" xfId="325"/>
    <cellStyle name="Normal 6" xfId="326"/>
    <cellStyle name="Normal 7" xfId="327"/>
    <cellStyle name="Normal 8" xfId="328"/>
    <cellStyle name="Normal 9" xfId="329"/>
    <cellStyle name="Notas" xfId="330" builtinId="10" customBuiltin="1"/>
    <cellStyle name="Notas 10" xfId="331"/>
    <cellStyle name="Notas 10 2" xfId="332"/>
    <cellStyle name="Notas 11" xfId="333"/>
    <cellStyle name="Notas 11 2" xfId="334"/>
    <cellStyle name="Notas 12" xfId="335"/>
    <cellStyle name="Notas 12 2" xfId="336"/>
    <cellStyle name="Notas 13" xfId="337"/>
    <cellStyle name="Notas 13 2" xfId="338"/>
    <cellStyle name="Notas 14" xfId="339"/>
    <cellStyle name="Notas 14 2" xfId="340"/>
    <cellStyle name="Notas 15" xfId="341"/>
    <cellStyle name="Notas 15 2" xfId="342"/>
    <cellStyle name="Notas 16" xfId="343"/>
    <cellStyle name="Notas 16 2" xfId="344"/>
    <cellStyle name="Notas 17" xfId="345"/>
    <cellStyle name="Notas 17 2" xfId="346"/>
    <cellStyle name="Notas 18" xfId="347"/>
    <cellStyle name="Notas 18 2" xfId="348"/>
    <cellStyle name="Notas 19" xfId="349"/>
    <cellStyle name="Notas 19 2" xfId="350"/>
    <cellStyle name="Notas 2" xfId="351"/>
    <cellStyle name="Notas 2 2" xfId="352"/>
    <cellStyle name="Notas 2 2 2" xfId="353"/>
    <cellStyle name="Notas 2 2 2 2" xfId="354"/>
    <cellStyle name="Notas 2 3" xfId="355"/>
    <cellStyle name="Notas 20" xfId="356"/>
    <cellStyle name="Notas 20 2" xfId="357"/>
    <cellStyle name="Notas 21" xfId="358"/>
    <cellStyle name="Notas 21 2" xfId="359"/>
    <cellStyle name="Notas 22" xfId="360"/>
    <cellStyle name="Notas 22 2" xfId="361"/>
    <cellStyle name="Notas 23" xfId="362"/>
    <cellStyle name="Notas 23 2" xfId="363"/>
    <cellStyle name="Notas 24" xfId="364"/>
    <cellStyle name="Notas 24 2" xfId="365"/>
    <cellStyle name="Notas 25" xfId="366"/>
    <cellStyle name="Notas 25 2" xfId="367"/>
    <cellStyle name="Notas 26" xfId="368"/>
    <cellStyle name="Notas 26 2" xfId="369"/>
    <cellStyle name="Notas 27" xfId="370"/>
    <cellStyle name="Notas 27 2" xfId="371"/>
    <cellStyle name="Notas 28" xfId="372"/>
    <cellStyle name="Notas 28 2" xfId="373"/>
    <cellStyle name="Notas 29" xfId="374"/>
    <cellStyle name="Notas 29 2" xfId="375"/>
    <cellStyle name="Notas 3" xfId="376"/>
    <cellStyle name="Notas 3 2" xfId="377"/>
    <cellStyle name="Notas 30" xfId="378"/>
    <cellStyle name="Notas 30 2" xfId="379"/>
    <cellStyle name="Notas 31" xfId="380"/>
    <cellStyle name="Notas 32" xfId="381"/>
    <cellStyle name="Notas 4" xfId="382"/>
    <cellStyle name="Notas 4 2" xfId="383"/>
    <cellStyle name="Notas 5" xfId="384"/>
    <cellStyle name="Notas 5 2" xfId="385"/>
    <cellStyle name="Notas 6" xfId="386"/>
    <cellStyle name="Notas 6 2" xfId="387"/>
    <cellStyle name="Notas 7" xfId="388"/>
    <cellStyle name="Notas 7 2" xfId="389"/>
    <cellStyle name="Notas 8" xfId="390"/>
    <cellStyle name="Notas 8 2" xfId="391"/>
    <cellStyle name="Notas 9" xfId="392"/>
    <cellStyle name="Notas 9 2" xfId="393"/>
    <cellStyle name="Porcentual 2" xfId="394"/>
    <cellStyle name="Porcentual 3" xfId="395"/>
    <cellStyle name="Porcentual 4" xfId="396"/>
    <cellStyle name="Porcentual 5" xfId="397"/>
    <cellStyle name="Porcentual 6" xfId="398"/>
    <cellStyle name="Porcentual 7" xfId="399"/>
    <cellStyle name="Porcentual 8" xfId="400"/>
    <cellStyle name="Porcentual 9" xfId="401"/>
    <cellStyle name="Salida" xfId="402" builtinId="21" customBuiltin="1"/>
    <cellStyle name="Salida 2" xfId="403"/>
    <cellStyle name="Salida 2 2" xfId="404"/>
    <cellStyle name="Salida 2 2 2" xfId="405"/>
    <cellStyle name="Salida 2 2 2 2" xfId="406"/>
    <cellStyle name="Salida 2 3" xfId="407"/>
    <cellStyle name="Salida 3" xfId="408"/>
    <cellStyle name="Salida 3 2" xfId="409"/>
    <cellStyle name="Texto de advertencia" xfId="410" builtinId="11" customBuiltin="1"/>
    <cellStyle name="Texto de advertencia 2" xfId="411"/>
    <cellStyle name="Texto de advertencia 2 2" xfId="412"/>
    <cellStyle name="Texto de advertencia 2 2 2" xfId="413"/>
    <cellStyle name="Texto de advertencia 2 2 2 2" xfId="414"/>
    <cellStyle name="Texto de advertencia 2 3" xfId="415"/>
    <cellStyle name="Texto de advertencia 3" xfId="416"/>
    <cellStyle name="Texto de advertencia 3 2" xfId="417"/>
    <cellStyle name="Texto explicativo" xfId="418" builtinId="53" customBuiltin="1"/>
    <cellStyle name="Texto explicativo 2" xfId="419"/>
    <cellStyle name="Texto explicativo 2 2" xfId="420"/>
    <cellStyle name="Texto explicativo 2 2 2" xfId="421"/>
    <cellStyle name="Texto explicativo 2 2 2 2" xfId="422"/>
    <cellStyle name="Texto explicativo 2 3" xfId="423"/>
    <cellStyle name="Texto explicativo 3" xfId="424"/>
    <cellStyle name="Texto explicativo 3 2" xfId="425"/>
    <cellStyle name="Título" xfId="426" builtinId="15" customBuiltin="1"/>
    <cellStyle name="Título 1 2" xfId="428"/>
    <cellStyle name="Título 1 2 2" xfId="429"/>
    <cellStyle name="Título 1 2 2 2" xfId="430"/>
    <cellStyle name="Título 1 2 2 2 2" xfId="431"/>
    <cellStyle name="Título 1 2 3" xfId="432"/>
    <cellStyle name="Título 1 3" xfId="433"/>
    <cellStyle name="Título 1 3 2" xfId="434"/>
    <cellStyle name="Título 2" xfId="435" builtinId="17" customBuiltin="1"/>
    <cellStyle name="Título 2 2" xfId="436"/>
    <cellStyle name="Título 2 2 2" xfId="437"/>
    <cellStyle name="Título 2 2 2 2" xfId="438"/>
    <cellStyle name="Título 2 2 2 2 2" xfId="439"/>
    <cellStyle name="Título 2 2 3" xfId="440"/>
    <cellStyle name="Título 2 3" xfId="441"/>
    <cellStyle name="Título 2 3 2" xfId="442"/>
    <cellStyle name="Título 3" xfId="443" builtinId="18" customBuiltin="1"/>
    <cellStyle name="Título 3 2" xfId="444"/>
    <cellStyle name="Título 3 2 2" xfId="445"/>
    <cellStyle name="Título 3 2 2 2" xfId="446"/>
    <cellStyle name="Título 3 2 2 2 2" xfId="447"/>
    <cellStyle name="Título 3 2 3" xfId="448"/>
    <cellStyle name="Título 3 3" xfId="449"/>
    <cellStyle name="Título 3 3 2" xfId="450"/>
    <cellStyle name="Título 4" xfId="451"/>
    <cellStyle name="Título 4 2" xfId="452"/>
    <cellStyle name="Título 4 2 2" xfId="453"/>
    <cellStyle name="Título 4 2 2 2" xfId="454"/>
    <cellStyle name="Título 4 3" xfId="455"/>
    <cellStyle name="Título 5" xfId="456"/>
    <cellStyle name="Título 5 2" xfId="457"/>
    <cellStyle name="Total" xfId="458" builtinId="25" customBuiltin="1"/>
    <cellStyle name="Total 2" xfId="459"/>
    <cellStyle name="Total 2 2" xfId="460"/>
    <cellStyle name="Total 2 2 2" xfId="461"/>
    <cellStyle name="Total 2 2 2 2" xfId="462"/>
    <cellStyle name="Total 2 3" xfId="463"/>
    <cellStyle name="Total 3" xfId="464"/>
    <cellStyle name="Total 3 2" xfId="46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0</xdr:rowOff>
    </xdr:from>
    <xdr:to>
      <xdr:col>1</xdr:col>
      <xdr:colOff>2038350</xdr:colOff>
      <xdr:row>3</xdr:row>
      <xdr:rowOff>95250</xdr:rowOff>
    </xdr:to>
    <xdr:pic>
      <xdr:nvPicPr>
        <xdr:cNvPr id="2" name="1 Imagen" descr="SHCP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5" y="0"/>
          <a:ext cx="2009775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76200</xdr:colOff>
      <xdr:row>0</xdr:row>
      <xdr:rowOff>1</xdr:rowOff>
    </xdr:from>
    <xdr:to>
      <xdr:col>3</xdr:col>
      <xdr:colOff>0</xdr:colOff>
      <xdr:row>3</xdr:row>
      <xdr:rowOff>104401</xdr:rowOff>
    </xdr:to>
    <xdr:pic>
      <xdr:nvPicPr>
        <xdr:cNvPr id="3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0" y="1"/>
          <a:ext cx="1743075" cy="590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0</xdr:rowOff>
    </xdr:from>
    <xdr:to>
      <xdr:col>1</xdr:col>
      <xdr:colOff>2038350</xdr:colOff>
      <xdr:row>3</xdr:row>
      <xdr:rowOff>95250</xdr:rowOff>
    </xdr:to>
    <xdr:pic>
      <xdr:nvPicPr>
        <xdr:cNvPr id="2" name="5 Imagen" descr="SHCP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5" y="0"/>
          <a:ext cx="2009775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85725</xdr:colOff>
      <xdr:row>0</xdr:row>
      <xdr:rowOff>0</xdr:rowOff>
    </xdr:from>
    <xdr:to>
      <xdr:col>2</xdr:col>
      <xdr:colOff>1809750</xdr:colOff>
      <xdr:row>3</xdr:row>
      <xdr:rowOff>100257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14775" y="0"/>
          <a:ext cx="1724025" cy="5860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0</xdr:rowOff>
    </xdr:from>
    <xdr:to>
      <xdr:col>1</xdr:col>
      <xdr:colOff>2038350</xdr:colOff>
      <xdr:row>3</xdr:row>
      <xdr:rowOff>95250</xdr:rowOff>
    </xdr:to>
    <xdr:pic>
      <xdr:nvPicPr>
        <xdr:cNvPr id="2" name="3 Imagen" descr="SHCP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5" y="0"/>
          <a:ext cx="2009775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85725</xdr:colOff>
      <xdr:row>0</xdr:row>
      <xdr:rowOff>0</xdr:rowOff>
    </xdr:from>
    <xdr:to>
      <xdr:col>2</xdr:col>
      <xdr:colOff>1809750</xdr:colOff>
      <xdr:row>3</xdr:row>
      <xdr:rowOff>100257</xdr:rowOff>
    </xdr:to>
    <xdr:pic>
      <xdr:nvPicPr>
        <xdr:cNvPr id="3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14775" y="0"/>
          <a:ext cx="1724025" cy="5860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0</xdr:rowOff>
    </xdr:from>
    <xdr:to>
      <xdr:col>1</xdr:col>
      <xdr:colOff>2019300</xdr:colOff>
      <xdr:row>3</xdr:row>
      <xdr:rowOff>95250</xdr:rowOff>
    </xdr:to>
    <xdr:pic>
      <xdr:nvPicPr>
        <xdr:cNvPr id="2" name="3 Imagen" descr="SHCP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1525" y="0"/>
          <a:ext cx="2009775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85725</xdr:colOff>
      <xdr:row>0</xdr:row>
      <xdr:rowOff>0</xdr:rowOff>
    </xdr:from>
    <xdr:to>
      <xdr:col>2</xdr:col>
      <xdr:colOff>1809750</xdr:colOff>
      <xdr:row>3</xdr:row>
      <xdr:rowOff>100257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14775" y="0"/>
          <a:ext cx="1724025" cy="5860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0</xdr:rowOff>
    </xdr:from>
    <xdr:to>
      <xdr:col>1</xdr:col>
      <xdr:colOff>2028825</xdr:colOff>
      <xdr:row>3</xdr:row>
      <xdr:rowOff>95250</xdr:rowOff>
    </xdr:to>
    <xdr:pic>
      <xdr:nvPicPr>
        <xdr:cNvPr id="2" name="3 Imagen" descr="SHCP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1050" y="0"/>
          <a:ext cx="2009775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95250</xdr:colOff>
      <xdr:row>0</xdr:row>
      <xdr:rowOff>0</xdr:rowOff>
    </xdr:from>
    <xdr:to>
      <xdr:col>3</xdr:col>
      <xdr:colOff>0</xdr:colOff>
      <xdr:row>3</xdr:row>
      <xdr:rowOff>100257</xdr:rowOff>
    </xdr:to>
    <xdr:pic>
      <xdr:nvPicPr>
        <xdr:cNvPr id="3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24300" y="0"/>
          <a:ext cx="1724025" cy="5860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0</xdr:rowOff>
    </xdr:from>
    <xdr:to>
      <xdr:col>1</xdr:col>
      <xdr:colOff>2028825</xdr:colOff>
      <xdr:row>3</xdr:row>
      <xdr:rowOff>95250</xdr:rowOff>
    </xdr:to>
    <xdr:pic>
      <xdr:nvPicPr>
        <xdr:cNvPr id="2" name="3 Imagen" descr="SHCP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1050" y="0"/>
          <a:ext cx="2009775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95250</xdr:colOff>
      <xdr:row>0</xdr:row>
      <xdr:rowOff>0</xdr:rowOff>
    </xdr:from>
    <xdr:to>
      <xdr:col>3</xdr:col>
      <xdr:colOff>0</xdr:colOff>
      <xdr:row>3</xdr:row>
      <xdr:rowOff>100257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24300" y="0"/>
          <a:ext cx="1724025" cy="5860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gamacosta/Configuraci&#243;n%20local/Archivos%20temporales%20de%20Internet/OLK61/Informe%20trimestral%202008%20al%2031%20MARZO%202009_GL%20(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tidad"/>
      <sheetName val="Municipio-Agencia"/>
      <sheetName val="Tipo de Credito"/>
      <sheetName val="Genero de Beneficiario"/>
      <sheetName val="Productor"/>
      <sheetName val="Tipo Autorizacion"/>
      <sheetName val="Analitico Garantias Liquidas"/>
      <sheetName val="Analitico Fondo de Garantías Lí"/>
      <sheetName val="Analitico Fondo de Porcicolas"/>
      <sheetName val="Anexo Indicadores 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0"/>
  <sheetViews>
    <sheetView tabSelected="1" topLeftCell="A4" zoomScaleNormal="100" workbookViewId="0">
      <selection activeCell="G46" sqref="G46"/>
    </sheetView>
  </sheetViews>
  <sheetFormatPr baseColWidth="10" defaultRowHeight="12.75" x14ac:dyDescent="0.2"/>
  <cols>
    <col min="1" max="1" width="11.42578125" style="1"/>
    <col min="2" max="2" width="46" style="1" customWidth="1"/>
    <col min="3" max="3" width="27.28515625" style="52" customWidth="1"/>
    <col min="4" max="4" width="14.85546875" style="1" bestFit="1" customWidth="1"/>
    <col min="5" max="6" width="13.85546875" style="1" bestFit="1" customWidth="1"/>
    <col min="7" max="16384" width="11.42578125" style="1"/>
  </cols>
  <sheetData>
    <row r="1" spans="1:7" x14ac:dyDescent="0.2">
      <c r="A1" s="3"/>
      <c r="B1" s="2"/>
      <c r="C1" s="38"/>
    </row>
    <row r="2" spans="1:7" x14ac:dyDescent="0.2">
      <c r="A2" s="3"/>
      <c r="B2" s="2"/>
      <c r="C2" s="38"/>
    </row>
    <row r="3" spans="1:7" x14ac:dyDescent="0.2">
      <c r="A3" s="3"/>
      <c r="B3" s="4"/>
      <c r="C3" s="39"/>
    </row>
    <row r="4" spans="1:7" x14ac:dyDescent="0.2">
      <c r="A4" s="40"/>
      <c r="B4" s="41"/>
      <c r="C4" s="42"/>
    </row>
    <row r="5" spans="1:7" x14ac:dyDescent="0.2">
      <c r="A5" s="3"/>
      <c r="B5" s="65" t="s">
        <v>87</v>
      </c>
      <c r="C5" s="65"/>
    </row>
    <row r="6" spans="1:7" x14ac:dyDescent="0.2">
      <c r="A6" s="3"/>
      <c r="B6" s="43"/>
      <c r="C6" s="43"/>
    </row>
    <row r="7" spans="1:7" ht="24.75" customHeight="1" x14ac:dyDescent="0.2">
      <c r="A7" s="3"/>
      <c r="B7" s="67" t="s">
        <v>132</v>
      </c>
      <c r="C7" s="67"/>
    </row>
    <row r="8" spans="1:7" x14ac:dyDescent="0.2">
      <c r="A8" s="3"/>
      <c r="B8" s="44"/>
      <c r="C8" s="44"/>
    </row>
    <row r="9" spans="1:7" x14ac:dyDescent="0.2">
      <c r="A9" s="3"/>
      <c r="B9" s="68" t="s">
        <v>131</v>
      </c>
      <c r="C9" s="68"/>
    </row>
    <row r="10" spans="1:7" ht="13.5" thickBot="1" x14ac:dyDescent="0.25">
      <c r="A10" s="3"/>
      <c r="B10" s="66"/>
      <c r="C10" s="66"/>
    </row>
    <row r="11" spans="1:7" ht="13.5" thickBot="1" x14ac:dyDescent="0.25">
      <c r="B11" s="45" t="s">
        <v>0</v>
      </c>
      <c r="C11" s="46" t="s">
        <v>15</v>
      </c>
    </row>
    <row r="12" spans="1:7" ht="13.5" thickBot="1" x14ac:dyDescent="0.25">
      <c r="B12" s="47" t="s">
        <v>37</v>
      </c>
      <c r="C12" s="48">
        <f>SUM(C13,C15,C18)</f>
        <v>697710.37</v>
      </c>
    </row>
    <row r="13" spans="1:7" x14ac:dyDescent="0.2">
      <c r="B13" s="49" t="s">
        <v>60</v>
      </c>
      <c r="C13" s="19">
        <f>SUM(C14)</f>
        <v>220000</v>
      </c>
    </row>
    <row r="14" spans="1:7" x14ac:dyDescent="0.2">
      <c r="B14" s="50" t="s">
        <v>60</v>
      </c>
      <c r="C14" s="21">
        <v>220000</v>
      </c>
      <c r="D14" s="51"/>
      <c r="E14" s="52"/>
      <c r="F14" s="52"/>
      <c r="G14" s="52"/>
    </row>
    <row r="15" spans="1:7" x14ac:dyDescent="0.2">
      <c r="B15" s="53" t="s">
        <v>35</v>
      </c>
      <c r="C15" s="19">
        <f>SUM(C16:C17)</f>
        <v>407298.37</v>
      </c>
      <c r="E15" s="52"/>
    </row>
    <row r="16" spans="1:7" x14ac:dyDescent="0.2">
      <c r="B16" s="50" t="s">
        <v>49</v>
      </c>
      <c r="C16" s="21">
        <v>188060</v>
      </c>
      <c r="D16" s="51"/>
      <c r="E16" s="52"/>
      <c r="F16" s="52"/>
    </row>
    <row r="17" spans="2:6" x14ac:dyDescent="0.2">
      <c r="B17" s="50" t="s">
        <v>58</v>
      </c>
      <c r="C17" s="21">
        <v>219238.37</v>
      </c>
      <c r="D17" s="51"/>
      <c r="E17" s="52"/>
    </row>
    <row r="18" spans="2:6" x14ac:dyDescent="0.2">
      <c r="B18" s="53" t="s">
        <v>2</v>
      </c>
      <c r="C18" s="19">
        <f>SUM(C19)</f>
        <v>70412</v>
      </c>
      <c r="E18" s="52"/>
      <c r="F18" s="52"/>
    </row>
    <row r="19" spans="2:6" ht="13.5" thickBot="1" x14ac:dyDescent="0.25">
      <c r="B19" s="54" t="s">
        <v>2</v>
      </c>
      <c r="C19" s="21">
        <v>70412</v>
      </c>
      <c r="D19" s="51"/>
      <c r="E19" s="52"/>
    </row>
    <row r="20" spans="2:6" ht="13.5" thickBot="1" x14ac:dyDescent="0.25">
      <c r="B20" s="47" t="s">
        <v>4</v>
      </c>
      <c r="C20" s="48">
        <f>SUM(C21,C23)</f>
        <v>849389.94</v>
      </c>
      <c r="E20" s="52"/>
    </row>
    <row r="21" spans="2:6" x14ac:dyDescent="0.2">
      <c r="B21" s="55" t="s">
        <v>23</v>
      </c>
      <c r="C21" s="19">
        <f>SUM(C22:C22)</f>
        <v>499389.94</v>
      </c>
      <c r="E21" s="52"/>
    </row>
    <row r="22" spans="2:6" x14ac:dyDescent="0.2">
      <c r="B22" s="56" t="s">
        <v>106</v>
      </c>
      <c r="C22" s="21">
        <v>499389.94</v>
      </c>
      <c r="D22" s="51"/>
      <c r="E22" s="52"/>
    </row>
    <row r="23" spans="2:6" x14ac:dyDescent="0.2">
      <c r="B23" s="55" t="s">
        <v>5</v>
      </c>
      <c r="C23" s="19">
        <f>SUM(C24:C24)</f>
        <v>350000</v>
      </c>
      <c r="E23" s="52"/>
    </row>
    <row r="24" spans="2:6" ht="13.5" thickBot="1" x14ac:dyDescent="0.25">
      <c r="B24" s="56" t="s">
        <v>85</v>
      </c>
      <c r="C24" s="21">
        <v>350000</v>
      </c>
      <c r="D24" s="51"/>
      <c r="E24" s="52"/>
    </row>
    <row r="25" spans="2:6" ht="13.5" thickBot="1" x14ac:dyDescent="0.25">
      <c r="B25" s="57" t="s">
        <v>6</v>
      </c>
      <c r="C25" s="48">
        <f>SUM(C26,C31,C33,C35,C37,C39,C41)</f>
        <v>2719155.76</v>
      </c>
      <c r="E25" s="52"/>
    </row>
    <row r="26" spans="2:6" x14ac:dyDescent="0.2">
      <c r="B26" s="55" t="s">
        <v>7</v>
      </c>
      <c r="C26" s="19">
        <f>SUM(C27:C30)</f>
        <v>2040000.3</v>
      </c>
      <c r="E26" s="52"/>
    </row>
    <row r="27" spans="2:6" x14ac:dyDescent="0.2">
      <c r="B27" s="56" t="s">
        <v>7</v>
      </c>
      <c r="C27" s="21">
        <v>200000</v>
      </c>
      <c r="D27" s="51"/>
      <c r="E27" s="52"/>
      <c r="F27" s="52"/>
    </row>
    <row r="28" spans="2:6" x14ac:dyDescent="0.2">
      <c r="B28" s="56" t="s">
        <v>17</v>
      </c>
      <c r="C28" s="21">
        <v>1711200.7</v>
      </c>
      <c r="D28" s="51"/>
      <c r="E28" s="52"/>
    </row>
    <row r="29" spans="2:6" x14ac:dyDescent="0.2">
      <c r="B29" s="56" t="s">
        <v>63</v>
      </c>
      <c r="C29" s="21">
        <v>86379.6</v>
      </c>
      <c r="D29" s="51"/>
      <c r="E29" s="52"/>
    </row>
    <row r="30" spans="2:6" x14ac:dyDescent="0.2">
      <c r="B30" s="56" t="s">
        <v>64</v>
      </c>
      <c r="C30" s="21">
        <v>42420</v>
      </c>
      <c r="D30" s="51"/>
      <c r="E30" s="52"/>
    </row>
    <row r="31" spans="2:6" x14ac:dyDescent="0.2">
      <c r="B31" s="55" t="s">
        <v>67</v>
      </c>
      <c r="C31" s="19">
        <f>SUM(C32:C32)</f>
        <v>91072</v>
      </c>
      <c r="E31" s="52"/>
    </row>
    <row r="32" spans="2:6" x14ac:dyDescent="0.2">
      <c r="B32" s="56" t="s">
        <v>111</v>
      </c>
      <c r="C32" s="21">
        <v>91072</v>
      </c>
      <c r="D32" s="51"/>
      <c r="E32" s="52"/>
      <c r="F32" s="52"/>
    </row>
    <row r="33" spans="2:6" x14ac:dyDescent="0.2">
      <c r="B33" s="55" t="s">
        <v>52</v>
      </c>
      <c r="C33" s="19">
        <f>SUM(C34:C34)</f>
        <v>4000</v>
      </c>
      <c r="E33" s="52"/>
      <c r="F33" s="52"/>
    </row>
    <row r="34" spans="2:6" x14ac:dyDescent="0.2">
      <c r="B34" s="56" t="s">
        <v>112</v>
      </c>
      <c r="C34" s="21">
        <v>4000</v>
      </c>
      <c r="D34" s="51"/>
      <c r="E34" s="52"/>
    </row>
    <row r="35" spans="2:6" x14ac:dyDescent="0.2">
      <c r="B35" s="55" t="s">
        <v>61</v>
      </c>
      <c r="C35" s="19">
        <f>SUM(C36)</f>
        <v>20815.04</v>
      </c>
      <c r="E35" s="52"/>
    </row>
    <row r="36" spans="2:6" x14ac:dyDescent="0.2">
      <c r="B36" s="56" t="s">
        <v>62</v>
      </c>
      <c r="C36" s="21">
        <v>20815.04</v>
      </c>
      <c r="D36" s="51"/>
      <c r="E36" s="52"/>
    </row>
    <row r="37" spans="2:6" x14ac:dyDescent="0.2">
      <c r="B37" s="55" t="s">
        <v>65</v>
      </c>
      <c r="C37" s="19">
        <f>SUM(C38:C38)</f>
        <v>174694.91999999998</v>
      </c>
      <c r="E37" s="52"/>
    </row>
    <row r="38" spans="2:6" x14ac:dyDescent="0.2">
      <c r="B38" s="56" t="s">
        <v>65</v>
      </c>
      <c r="C38" s="21">
        <v>174694.91999999998</v>
      </c>
      <c r="D38" s="51"/>
      <c r="E38" s="52"/>
    </row>
    <row r="39" spans="2:6" x14ac:dyDescent="0.2">
      <c r="B39" s="55" t="s">
        <v>8</v>
      </c>
      <c r="C39" s="19">
        <f>SUM(C40:C40)</f>
        <v>331573.5</v>
      </c>
      <c r="E39" s="52"/>
    </row>
    <row r="40" spans="2:6" x14ac:dyDescent="0.2">
      <c r="B40" s="56" t="s">
        <v>113</v>
      </c>
      <c r="C40" s="21">
        <v>331573.5</v>
      </c>
      <c r="D40" s="51"/>
      <c r="E40" s="52"/>
    </row>
    <row r="41" spans="2:6" x14ac:dyDescent="0.2">
      <c r="B41" s="55" t="s">
        <v>3</v>
      </c>
      <c r="C41" s="19">
        <f>SUM(C42:C43)</f>
        <v>57000</v>
      </c>
      <c r="E41" s="52"/>
    </row>
    <row r="42" spans="2:6" x14ac:dyDescent="0.2">
      <c r="B42" s="56" t="s">
        <v>22</v>
      </c>
      <c r="C42" s="21">
        <v>30000</v>
      </c>
      <c r="D42" s="51"/>
      <c r="E42" s="52"/>
    </row>
    <row r="43" spans="2:6" ht="13.5" thickBot="1" x14ac:dyDescent="0.25">
      <c r="B43" s="56" t="s">
        <v>3</v>
      </c>
      <c r="C43" s="21">
        <v>27000</v>
      </c>
      <c r="D43" s="51"/>
      <c r="E43" s="52"/>
    </row>
    <row r="44" spans="2:6" ht="13.5" thickBot="1" x14ac:dyDescent="0.25">
      <c r="B44" s="58" t="s">
        <v>9</v>
      </c>
      <c r="C44" s="59">
        <f>SUM(C45,C47,C49,C51,C53,C56,C58)</f>
        <v>1406485.8299999998</v>
      </c>
      <c r="E44" s="52"/>
    </row>
    <row r="45" spans="2:6" x14ac:dyDescent="0.2">
      <c r="B45" s="60" t="s">
        <v>38</v>
      </c>
      <c r="C45" s="34">
        <f>SUM(C46:C46)</f>
        <v>33388.67</v>
      </c>
      <c r="E45" s="52"/>
      <c r="F45" s="52"/>
    </row>
    <row r="46" spans="2:6" x14ac:dyDescent="0.2">
      <c r="B46" s="56" t="s">
        <v>30</v>
      </c>
      <c r="C46" s="21">
        <v>33388.67</v>
      </c>
      <c r="D46" s="51"/>
      <c r="E46" s="52"/>
    </row>
    <row r="47" spans="2:6" x14ac:dyDescent="0.2">
      <c r="B47" s="55" t="s">
        <v>50</v>
      </c>
      <c r="C47" s="19">
        <f>SUM(C48:C48)</f>
        <v>30000</v>
      </c>
      <c r="E47" s="52"/>
    </row>
    <row r="48" spans="2:6" x14ac:dyDescent="0.2">
      <c r="B48" s="56" t="s">
        <v>70</v>
      </c>
      <c r="C48" s="21">
        <v>30000</v>
      </c>
      <c r="D48" s="51"/>
      <c r="E48" s="52"/>
      <c r="F48" s="52"/>
    </row>
    <row r="49" spans="2:6" x14ac:dyDescent="0.2">
      <c r="B49" s="55" t="s">
        <v>29</v>
      </c>
      <c r="C49" s="19">
        <f>SUM(C50:C50)</f>
        <v>30000</v>
      </c>
      <c r="E49" s="52"/>
      <c r="F49" s="52"/>
    </row>
    <row r="50" spans="2:6" x14ac:dyDescent="0.2">
      <c r="B50" s="56" t="s">
        <v>74</v>
      </c>
      <c r="C50" s="21">
        <v>30000</v>
      </c>
      <c r="D50" s="51"/>
      <c r="E50" s="52"/>
    </row>
    <row r="51" spans="2:6" x14ac:dyDescent="0.2">
      <c r="B51" s="55" t="s">
        <v>72</v>
      </c>
      <c r="C51" s="19">
        <f>SUM(C52)</f>
        <v>225218.48</v>
      </c>
      <c r="E51" s="52"/>
    </row>
    <row r="52" spans="2:6" x14ac:dyDescent="0.2">
      <c r="B52" s="72" t="s">
        <v>73</v>
      </c>
      <c r="C52" s="73">
        <v>225218.48</v>
      </c>
      <c r="D52" s="51"/>
      <c r="E52" s="52"/>
    </row>
    <row r="53" spans="2:6" x14ac:dyDescent="0.2">
      <c r="B53" s="70" t="s">
        <v>10</v>
      </c>
      <c r="C53" s="71">
        <f>SUM(C54:C55)</f>
        <v>932500</v>
      </c>
      <c r="E53" s="52"/>
      <c r="F53" s="52"/>
    </row>
    <row r="54" spans="2:6" x14ac:dyDescent="0.2">
      <c r="B54" s="56" t="s">
        <v>116</v>
      </c>
      <c r="C54" s="21">
        <v>930000</v>
      </c>
      <c r="D54" s="51"/>
      <c r="E54" s="52"/>
    </row>
    <row r="55" spans="2:6" x14ac:dyDescent="0.2">
      <c r="B55" s="56" t="s">
        <v>10</v>
      </c>
      <c r="C55" s="21">
        <v>2500</v>
      </c>
      <c r="D55" s="51"/>
      <c r="E55" s="52"/>
    </row>
    <row r="56" spans="2:6" x14ac:dyDescent="0.2">
      <c r="B56" s="55" t="s">
        <v>11</v>
      </c>
      <c r="C56" s="19">
        <f>SUM(C57:C57)</f>
        <v>148736.68</v>
      </c>
    </row>
    <row r="57" spans="2:6" x14ac:dyDescent="0.2">
      <c r="B57" s="56" t="s">
        <v>11</v>
      </c>
      <c r="C57" s="21">
        <v>148736.68</v>
      </c>
      <c r="D57" s="51"/>
    </row>
    <row r="58" spans="2:6" x14ac:dyDescent="0.2">
      <c r="B58" s="55" t="s">
        <v>12</v>
      </c>
      <c r="C58" s="19">
        <f>SUM(C59:C59)</f>
        <v>6642</v>
      </c>
    </row>
    <row r="59" spans="2:6" ht="13.5" thickBot="1" x14ac:dyDescent="0.25">
      <c r="B59" s="69" t="s">
        <v>12</v>
      </c>
      <c r="C59" s="32">
        <v>6642</v>
      </c>
      <c r="D59" s="51"/>
      <c r="E59" s="52"/>
      <c r="F59" s="52"/>
    </row>
    <row r="60" spans="2:6" ht="13.5" thickBot="1" x14ac:dyDescent="0.25">
      <c r="B60" s="47" t="s">
        <v>13</v>
      </c>
      <c r="C60" s="48">
        <f>C61+C63+C65</f>
        <v>192696.03</v>
      </c>
    </row>
    <row r="61" spans="2:6" x14ac:dyDescent="0.2">
      <c r="B61" s="53" t="s">
        <v>14</v>
      </c>
      <c r="C61" s="19">
        <f>SUM(C62:C62)</f>
        <v>102696.03</v>
      </c>
    </row>
    <row r="62" spans="2:6" x14ac:dyDescent="0.2">
      <c r="B62" s="50" t="s">
        <v>16</v>
      </c>
      <c r="C62" s="21">
        <v>102696.03</v>
      </c>
      <c r="D62" s="51"/>
    </row>
    <row r="63" spans="2:6" x14ac:dyDescent="0.2">
      <c r="B63" s="53" t="s">
        <v>55</v>
      </c>
      <c r="C63" s="19">
        <f>SUM(C64:C64)</f>
        <v>30000</v>
      </c>
    </row>
    <row r="64" spans="2:6" x14ac:dyDescent="0.2">
      <c r="B64" s="50" t="s">
        <v>80</v>
      </c>
      <c r="C64" s="21">
        <v>30000</v>
      </c>
      <c r="D64" s="51"/>
      <c r="E64" s="52"/>
      <c r="F64" s="52"/>
    </row>
    <row r="65" spans="2:6" x14ac:dyDescent="0.2">
      <c r="B65" s="53" t="s">
        <v>33</v>
      </c>
      <c r="C65" s="19">
        <f>SUM(C66)</f>
        <v>60000</v>
      </c>
      <c r="E65" s="52"/>
      <c r="F65" s="52"/>
    </row>
    <row r="66" spans="2:6" ht="14.25" customHeight="1" thickBot="1" x14ac:dyDescent="0.25">
      <c r="B66" s="54" t="s">
        <v>34</v>
      </c>
      <c r="C66" s="32">
        <v>60000</v>
      </c>
      <c r="D66" s="51"/>
      <c r="E66" s="52"/>
      <c r="F66" s="52"/>
    </row>
    <row r="67" spans="2:6" ht="14.25" customHeight="1" thickBot="1" x14ac:dyDescent="0.25">
      <c r="B67" s="47" t="s">
        <v>82</v>
      </c>
      <c r="C67" s="5">
        <v>160035</v>
      </c>
      <c r="D67" s="51"/>
    </row>
    <row r="68" spans="2:6" ht="13.5" thickBot="1" x14ac:dyDescent="0.25">
      <c r="B68" s="61" t="s">
        <v>19</v>
      </c>
      <c r="C68" s="5">
        <f>SUM(C12,C67,C20,C25,C44,C60)</f>
        <v>6025472.9300000006</v>
      </c>
      <c r="D68" s="62"/>
    </row>
    <row r="69" spans="2:6" ht="13.5" thickBot="1" x14ac:dyDescent="0.25">
      <c r="B69" s="63" t="s">
        <v>18</v>
      </c>
      <c r="C69" s="7">
        <v>0</v>
      </c>
      <c r="D69" s="52"/>
    </row>
    <row r="70" spans="2:6" ht="13.5" thickBot="1" x14ac:dyDescent="0.25">
      <c r="B70" s="8" t="s">
        <v>20</v>
      </c>
      <c r="C70" s="6">
        <f>+C68+C69</f>
        <v>6025472.9300000006</v>
      </c>
      <c r="D70" s="64"/>
    </row>
  </sheetData>
  <mergeCells count="4">
    <mergeCell ref="B5:C5"/>
    <mergeCell ref="B9:C9"/>
    <mergeCell ref="B10:C10"/>
    <mergeCell ref="B7:C7"/>
  </mergeCells>
  <printOptions horizontalCentered="1"/>
  <pageMargins left="0.74803149606299213" right="0.74803149606299213" top="0.78740157480314965" bottom="0.98425196850393704" header="0" footer="0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workbookViewId="0">
      <selection activeCell="C28" sqref="B1:C28"/>
    </sheetView>
  </sheetViews>
  <sheetFormatPr baseColWidth="10" defaultRowHeight="12.75" x14ac:dyDescent="0.2"/>
  <cols>
    <col min="1" max="1" width="11.42578125" style="1"/>
    <col min="2" max="2" width="46" style="1" customWidth="1"/>
    <col min="3" max="3" width="27.28515625" style="1" customWidth="1"/>
    <col min="4" max="4" width="11.42578125" style="1"/>
    <col min="7" max="16384" width="11.42578125" style="1"/>
  </cols>
  <sheetData>
    <row r="1" spans="1:7" x14ac:dyDescent="0.2">
      <c r="A1" s="3"/>
      <c r="B1" s="2"/>
      <c r="C1" s="9"/>
      <c r="D1" s="9"/>
    </row>
    <row r="2" spans="1:7" x14ac:dyDescent="0.2">
      <c r="A2" s="3"/>
      <c r="B2" s="2"/>
      <c r="C2" s="9"/>
      <c r="D2" s="9"/>
    </row>
    <row r="3" spans="1:7" x14ac:dyDescent="0.2">
      <c r="A3" s="3"/>
      <c r="B3" s="2"/>
      <c r="C3" s="9"/>
      <c r="D3" s="9"/>
    </row>
    <row r="4" spans="1:7" x14ac:dyDescent="0.2">
      <c r="A4" s="3"/>
      <c r="B4" s="2"/>
      <c r="C4" s="9"/>
      <c r="D4" s="9"/>
    </row>
    <row r="5" spans="1:7" x14ac:dyDescent="0.2">
      <c r="B5" s="65" t="s">
        <v>87</v>
      </c>
      <c r="C5" s="65"/>
      <c r="D5" s="10"/>
    </row>
    <row r="6" spans="1:7" ht="15" customHeight="1" x14ac:dyDescent="0.25">
      <c r="B6" s="11"/>
      <c r="C6" s="11"/>
    </row>
    <row r="7" spans="1:7" x14ac:dyDescent="0.2">
      <c r="B7" s="67" t="s">
        <v>130</v>
      </c>
      <c r="C7" s="67"/>
      <c r="D7" s="12"/>
    </row>
    <row r="8" spans="1:7" x14ac:dyDescent="0.2">
      <c r="B8" s="13"/>
      <c r="C8" s="13"/>
      <c r="D8" s="12"/>
    </row>
    <row r="9" spans="1:7" x14ac:dyDescent="0.2">
      <c r="B9" s="68" t="s">
        <v>131</v>
      </c>
      <c r="C9" s="68"/>
      <c r="D9" s="12"/>
    </row>
    <row r="10" spans="1:7" ht="13.5" thickBot="1" x14ac:dyDescent="0.25">
      <c r="B10" s="66"/>
      <c r="C10" s="66"/>
    </row>
    <row r="11" spans="1:7" ht="13.5" thickBot="1" x14ac:dyDescent="0.25">
      <c r="B11" s="14" t="s">
        <v>0</v>
      </c>
      <c r="C11" s="15" t="s">
        <v>15</v>
      </c>
      <c r="G11"/>
    </row>
    <row r="12" spans="1:7" ht="13.5" thickBot="1" x14ac:dyDescent="0.25">
      <c r="B12" s="16" t="s">
        <v>6</v>
      </c>
      <c r="C12" s="17">
        <f>+C13+C15+C17+C19</f>
        <v>760388.4</v>
      </c>
      <c r="G12"/>
    </row>
    <row r="13" spans="1:7" x14ac:dyDescent="0.2">
      <c r="B13" s="18" t="s">
        <v>7</v>
      </c>
      <c r="C13" s="19">
        <f>+C14</f>
        <v>58000</v>
      </c>
      <c r="G13"/>
    </row>
    <row r="14" spans="1:7" x14ac:dyDescent="0.2">
      <c r="B14" s="20" t="s">
        <v>17</v>
      </c>
      <c r="C14" s="21">
        <v>58000</v>
      </c>
      <c r="G14"/>
    </row>
    <row r="15" spans="1:7" x14ac:dyDescent="0.2">
      <c r="B15" s="28" t="s">
        <v>67</v>
      </c>
      <c r="C15" s="19">
        <f>+C16</f>
        <v>223988.40000000002</v>
      </c>
      <c r="G15"/>
    </row>
    <row r="16" spans="1:7" x14ac:dyDescent="0.2">
      <c r="B16" s="20" t="s">
        <v>111</v>
      </c>
      <c r="C16" s="21">
        <v>223988.40000000002</v>
      </c>
      <c r="G16"/>
    </row>
    <row r="17" spans="2:7" x14ac:dyDescent="0.2">
      <c r="B17" s="28" t="s">
        <v>61</v>
      </c>
      <c r="C17" s="19">
        <f>+C18</f>
        <v>75000</v>
      </c>
      <c r="G17"/>
    </row>
    <row r="18" spans="2:7" x14ac:dyDescent="0.2">
      <c r="B18" s="20" t="s">
        <v>62</v>
      </c>
      <c r="C18" s="21">
        <v>75000</v>
      </c>
      <c r="G18"/>
    </row>
    <row r="19" spans="2:7" x14ac:dyDescent="0.2">
      <c r="B19" s="28" t="s">
        <v>8</v>
      </c>
      <c r="C19" s="19">
        <f>+C20</f>
        <v>403400</v>
      </c>
      <c r="G19"/>
    </row>
    <row r="20" spans="2:7" ht="13.5" thickBot="1" x14ac:dyDescent="0.25">
      <c r="B20" s="20" t="s">
        <v>113</v>
      </c>
      <c r="C20" s="21">
        <v>403400</v>
      </c>
      <c r="G20"/>
    </row>
    <row r="21" spans="2:7" ht="13.5" thickBot="1" x14ac:dyDescent="0.25">
      <c r="B21" s="16" t="s">
        <v>13</v>
      </c>
      <c r="C21" s="17">
        <f>+C22+C24</f>
        <v>776703.2</v>
      </c>
      <c r="G21"/>
    </row>
    <row r="22" spans="2:7" x14ac:dyDescent="0.2">
      <c r="B22" s="18" t="s">
        <v>14</v>
      </c>
      <c r="C22" s="19">
        <f>SUM(C23:C23)</f>
        <v>410000</v>
      </c>
      <c r="G22"/>
    </row>
    <row r="23" spans="2:7" x14ac:dyDescent="0.2">
      <c r="B23" s="20" t="s">
        <v>126</v>
      </c>
      <c r="C23" s="21">
        <v>410000</v>
      </c>
      <c r="G23"/>
    </row>
    <row r="24" spans="2:7" x14ac:dyDescent="0.2">
      <c r="B24" s="28" t="s">
        <v>55</v>
      </c>
      <c r="C24" s="19">
        <f>+C25</f>
        <v>366703.2</v>
      </c>
      <c r="G24"/>
    </row>
    <row r="25" spans="2:7" ht="13.5" thickBot="1" x14ac:dyDescent="0.25">
      <c r="B25" s="20" t="s">
        <v>80</v>
      </c>
      <c r="C25" s="21">
        <v>366703.2</v>
      </c>
      <c r="G25"/>
    </row>
    <row r="26" spans="2:7" ht="13.5" thickBot="1" x14ac:dyDescent="0.25">
      <c r="B26" s="23" t="s">
        <v>19</v>
      </c>
      <c r="C26" s="5">
        <f>+C21+C12</f>
        <v>1537091.6</v>
      </c>
      <c r="G26"/>
    </row>
    <row r="27" spans="2:7" ht="13.5" thickBot="1" x14ac:dyDescent="0.25">
      <c r="B27" s="24" t="s">
        <v>18</v>
      </c>
      <c r="C27" s="25">
        <v>0</v>
      </c>
      <c r="G27"/>
    </row>
    <row r="28" spans="2:7" ht="13.5" thickBot="1" x14ac:dyDescent="0.25">
      <c r="B28" s="8" t="s">
        <v>20</v>
      </c>
      <c r="C28" s="6">
        <f>+C26+C27</f>
        <v>1537091.6</v>
      </c>
      <c r="G28"/>
    </row>
  </sheetData>
  <mergeCells count="4">
    <mergeCell ref="B5:C5"/>
    <mergeCell ref="B7:C7"/>
    <mergeCell ref="B9:C9"/>
    <mergeCell ref="B10:C10"/>
  </mergeCells>
  <printOptions horizontalCentered="1"/>
  <pageMargins left="0.70866141732283472" right="0.70866141732283472" top="0.39370078740157483" bottom="0.39370078740157483" header="0.31496062992125984" footer="0.31496062992125984"/>
  <pageSetup orientation="portrait" r:id="rId1"/>
  <headerFooter>
    <oddFooter>&amp;R&amp;P/&amp;N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zoomScaleNormal="100" workbookViewId="0">
      <selection activeCell="C36" sqref="B1:C36"/>
    </sheetView>
  </sheetViews>
  <sheetFormatPr baseColWidth="10" defaultRowHeight="12.75" x14ac:dyDescent="0.2"/>
  <cols>
    <col min="1" max="1" width="11.42578125" style="1"/>
    <col min="2" max="2" width="46" style="1" customWidth="1"/>
    <col min="3" max="3" width="27.28515625" style="1" customWidth="1"/>
    <col min="4" max="4" width="11.42578125" style="1"/>
    <col min="7" max="16384" width="11.42578125" style="1"/>
  </cols>
  <sheetData>
    <row r="1" spans="1:7" x14ac:dyDescent="0.2">
      <c r="A1" s="3"/>
      <c r="B1" s="2"/>
      <c r="C1" s="9"/>
      <c r="D1" s="9"/>
    </row>
    <row r="2" spans="1:7" x14ac:dyDescent="0.2">
      <c r="A2" s="3"/>
      <c r="B2" s="2"/>
      <c r="C2" s="9"/>
      <c r="D2" s="9"/>
    </row>
    <row r="3" spans="1:7" x14ac:dyDescent="0.2">
      <c r="A3" s="3"/>
      <c r="B3" s="2"/>
      <c r="C3" s="9"/>
      <c r="D3" s="9"/>
    </row>
    <row r="4" spans="1:7" x14ac:dyDescent="0.2">
      <c r="A4" s="3"/>
      <c r="B4" s="4"/>
      <c r="C4" s="26"/>
      <c r="D4" s="26"/>
    </row>
    <row r="5" spans="1:7" x14ac:dyDescent="0.2">
      <c r="B5" s="65" t="s">
        <v>87</v>
      </c>
      <c r="C5" s="65"/>
      <c r="D5" s="27"/>
    </row>
    <row r="6" spans="1:7" ht="15" customHeight="1" x14ac:dyDescent="0.25">
      <c r="B6" s="11"/>
      <c r="C6" s="11"/>
    </row>
    <row r="7" spans="1:7" x14ac:dyDescent="0.2">
      <c r="B7" s="67" t="s">
        <v>89</v>
      </c>
      <c r="C7" s="67"/>
    </row>
    <row r="8" spans="1:7" x14ac:dyDescent="0.2">
      <c r="B8" s="13"/>
      <c r="C8" s="13"/>
    </row>
    <row r="9" spans="1:7" x14ac:dyDescent="0.2">
      <c r="B9" s="68" t="s">
        <v>131</v>
      </c>
      <c r="C9" s="68"/>
    </row>
    <row r="10" spans="1:7" ht="13.5" thickBot="1" x14ac:dyDescent="0.25">
      <c r="B10" s="66"/>
      <c r="C10" s="66"/>
    </row>
    <row r="11" spans="1:7" ht="13.5" thickBot="1" x14ac:dyDescent="0.25">
      <c r="B11" s="14" t="s">
        <v>0</v>
      </c>
      <c r="C11" s="15" t="s">
        <v>15</v>
      </c>
      <c r="G11"/>
    </row>
    <row r="12" spans="1:7" ht="13.5" thickBot="1" x14ac:dyDescent="0.25">
      <c r="B12" s="16" t="s">
        <v>37</v>
      </c>
      <c r="C12" s="17">
        <f>+C13</f>
        <v>1277760</v>
      </c>
      <c r="G12"/>
    </row>
    <row r="13" spans="1:7" x14ac:dyDescent="0.2">
      <c r="B13" s="28" t="s">
        <v>26</v>
      </c>
      <c r="C13" s="19">
        <f>+C14</f>
        <v>1277760</v>
      </c>
      <c r="G13"/>
    </row>
    <row r="14" spans="1:7" ht="13.5" thickBot="1" x14ac:dyDescent="0.25">
      <c r="B14" s="29" t="s">
        <v>39</v>
      </c>
      <c r="C14" s="21">
        <v>1277760</v>
      </c>
      <c r="G14"/>
    </row>
    <row r="15" spans="1:7" ht="13.5" thickBot="1" x14ac:dyDescent="0.25">
      <c r="B15" s="16" t="s">
        <v>4</v>
      </c>
      <c r="C15" s="17">
        <f>+C16+C18</f>
        <v>375350</v>
      </c>
      <c r="G15"/>
    </row>
    <row r="16" spans="1:7" x14ac:dyDescent="0.2">
      <c r="B16" s="28" t="s">
        <v>23</v>
      </c>
      <c r="C16" s="19">
        <f>+C17</f>
        <v>329750</v>
      </c>
      <c r="G16"/>
    </row>
    <row r="17" spans="2:7" x14ac:dyDescent="0.2">
      <c r="B17" s="29" t="s">
        <v>25</v>
      </c>
      <c r="C17" s="21">
        <v>329750</v>
      </c>
      <c r="G17"/>
    </row>
    <row r="18" spans="2:7" x14ac:dyDescent="0.2">
      <c r="B18" s="28" t="s">
        <v>5</v>
      </c>
      <c r="C18" s="19">
        <f>+C19</f>
        <v>45600</v>
      </c>
      <c r="G18"/>
    </row>
    <row r="19" spans="2:7" ht="13.5" thickBot="1" x14ac:dyDescent="0.25">
      <c r="B19" s="29" t="s">
        <v>85</v>
      </c>
      <c r="C19" s="21">
        <v>45600</v>
      </c>
      <c r="G19"/>
    </row>
    <row r="20" spans="2:7" ht="13.5" thickBot="1" x14ac:dyDescent="0.25">
      <c r="B20" s="16" t="s">
        <v>9</v>
      </c>
      <c r="C20" s="17">
        <f>+C21</f>
        <v>115080</v>
      </c>
      <c r="G20"/>
    </row>
    <row r="21" spans="2:7" x14ac:dyDescent="0.2">
      <c r="B21" s="28" t="s">
        <v>38</v>
      </c>
      <c r="C21" s="19">
        <f>+C22</f>
        <v>115080</v>
      </c>
      <c r="G21"/>
    </row>
    <row r="22" spans="2:7" ht="13.5" thickBot="1" x14ac:dyDescent="0.25">
      <c r="B22" s="29" t="s">
        <v>115</v>
      </c>
      <c r="C22" s="21">
        <v>115080</v>
      </c>
      <c r="G22"/>
    </row>
    <row r="23" spans="2:7" ht="13.5" thickBot="1" x14ac:dyDescent="0.25">
      <c r="B23" s="16" t="s">
        <v>13</v>
      </c>
      <c r="C23" s="17">
        <f>+C24+C26+C28+C30+C32</f>
        <v>3511533.85</v>
      </c>
      <c r="G23"/>
    </row>
    <row r="24" spans="2:7" x14ac:dyDescent="0.2">
      <c r="B24" s="28" t="s">
        <v>31</v>
      </c>
      <c r="C24" s="19">
        <f>+C25</f>
        <v>1993534.33</v>
      </c>
      <c r="G24"/>
    </row>
    <row r="25" spans="2:7" x14ac:dyDescent="0.2">
      <c r="B25" s="29" t="s">
        <v>31</v>
      </c>
      <c r="C25" s="21">
        <v>1993534.33</v>
      </c>
      <c r="G25"/>
    </row>
    <row r="26" spans="2:7" x14ac:dyDescent="0.2">
      <c r="B26" s="28" t="s">
        <v>14</v>
      </c>
      <c r="C26" s="19">
        <f>+C27</f>
        <v>1321664</v>
      </c>
      <c r="G26"/>
    </row>
    <row r="27" spans="2:7" x14ac:dyDescent="0.2">
      <c r="B27" s="29" t="s">
        <v>32</v>
      </c>
      <c r="C27" s="21">
        <v>1321664</v>
      </c>
      <c r="G27"/>
    </row>
    <row r="28" spans="2:7" x14ac:dyDescent="0.2">
      <c r="B28" s="28" t="s">
        <v>81</v>
      </c>
      <c r="C28" s="19">
        <f>+C29</f>
        <v>68548</v>
      </c>
      <c r="G28"/>
    </row>
    <row r="29" spans="2:7" x14ac:dyDescent="0.2">
      <c r="B29" s="29" t="s">
        <v>129</v>
      </c>
      <c r="C29" s="21">
        <v>68548</v>
      </c>
    </row>
    <row r="30" spans="2:7" x14ac:dyDescent="0.2">
      <c r="B30" s="28" t="s">
        <v>55</v>
      </c>
      <c r="C30" s="19">
        <f>+C31</f>
        <v>97787.520000000004</v>
      </c>
    </row>
    <row r="31" spans="2:7" x14ac:dyDescent="0.2">
      <c r="B31" s="29" t="s">
        <v>80</v>
      </c>
      <c r="C31" s="21">
        <v>97787.520000000004</v>
      </c>
    </row>
    <row r="32" spans="2:7" x14ac:dyDescent="0.2">
      <c r="B32" s="28" t="s">
        <v>33</v>
      </c>
      <c r="C32" s="19">
        <f>+C33</f>
        <v>30000</v>
      </c>
    </row>
    <row r="33" spans="2:3" ht="13.5" thickBot="1" x14ac:dyDescent="0.25">
      <c r="B33" s="29" t="s">
        <v>34</v>
      </c>
      <c r="C33" s="21">
        <v>30000</v>
      </c>
    </row>
    <row r="34" spans="2:3" ht="13.5" thickBot="1" x14ac:dyDescent="0.25">
      <c r="B34" s="23" t="s">
        <v>19</v>
      </c>
      <c r="C34" s="5">
        <f>+C12+C15+C20+C23</f>
        <v>5279723.8499999996</v>
      </c>
    </row>
    <row r="35" spans="2:3" ht="13.5" thickBot="1" x14ac:dyDescent="0.25">
      <c r="B35" s="30" t="s">
        <v>18</v>
      </c>
      <c r="C35" s="7">
        <v>0</v>
      </c>
    </row>
    <row r="36" spans="2:3" ht="13.5" thickBot="1" x14ac:dyDescent="0.25">
      <c r="B36" s="8" t="s">
        <v>20</v>
      </c>
      <c r="C36" s="6">
        <f>SUM(C34:C35)</f>
        <v>5279723.8499999996</v>
      </c>
    </row>
  </sheetData>
  <mergeCells count="4">
    <mergeCell ref="B5:C5"/>
    <mergeCell ref="B7:C7"/>
    <mergeCell ref="B9:C9"/>
    <mergeCell ref="B10:C10"/>
  </mergeCells>
  <printOptions horizontalCentered="1"/>
  <pageMargins left="0.70866141732283472" right="0.70866141732283472" top="0.35433070866141736" bottom="0.31496062992125984" header="0.31496062992125984" footer="0.31496062992125984"/>
  <pageSetup orientation="portrait" r:id="rId1"/>
  <headerFooter>
    <oddFooter>&amp;R&amp;P/&amp;N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zoomScaleNormal="100" workbookViewId="0">
      <selection activeCell="C22" sqref="B1:C22"/>
    </sheetView>
  </sheetViews>
  <sheetFormatPr baseColWidth="10" defaultRowHeight="12.75" x14ac:dyDescent="0.2"/>
  <cols>
    <col min="1" max="1" width="11.42578125" style="1"/>
    <col min="2" max="2" width="46" style="1" customWidth="1"/>
    <col min="3" max="3" width="27.28515625" style="1" customWidth="1"/>
    <col min="4" max="16384" width="11.42578125" style="1"/>
  </cols>
  <sheetData>
    <row r="1" spans="1:4" x14ac:dyDescent="0.2">
      <c r="A1" s="3"/>
      <c r="B1" s="2"/>
      <c r="C1" s="9"/>
      <c r="D1" s="9"/>
    </row>
    <row r="2" spans="1:4" x14ac:dyDescent="0.2">
      <c r="A2" s="3"/>
      <c r="B2" s="2"/>
      <c r="C2" s="9"/>
      <c r="D2" s="9"/>
    </row>
    <row r="3" spans="1:4" x14ac:dyDescent="0.2">
      <c r="A3" s="3"/>
      <c r="B3" s="2"/>
      <c r="C3" s="9"/>
      <c r="D3" s="9"/>
    </row>
    <row r="4" spans="1:4" x14ac:dyDescent="0.2">
      <c r="A4" s="3"/>
      <c r="B4" s="4"/>
      <c r="C4" s="26"/>
      <c r="D4" s="26"/>
    </row>
    <row r="5" spans="1:4" x14ac:dyDescent="0.2">
      <c r="B5" s="65" t="s">
        <v>87</v>
      </c>
      <c r="C5" s="65"/>
      <c r="D5" s="27"/>
    </row>
    <row r="6" spans="1:4" ht="15" customHeight="1" x14ac:dyDescent="0.25">
      <c r="B6" s="11"/>
      <c r="C6" s="11"/>
    </row>
    <row r="7" spans="1:4" x14ac:dyDescent="0.2">
      <c r="B7" s="67" t="s">
        <v>92</v>
      </c>
      <c r="C7" s="67"/>
    </row>
    <row r="8" spans="1:4" x14ac:dyDescent="0.2">
      <c r="B8" s="13"/>
      <c r="C8" s="13"/>
    </row>
    <row r="9" spans="1:4" x14ac:dyDescent="0.2">
      <c r="B9" s="68" t="s">
        <v>131</v>
      </c>
      <c r="C9" s="68"/>
    </row>
    <row r="10" spans="1:4" ht="13.5" thickBot="1" x14ac:dyDescent="0.25">
      <c r="B10" s="66"/>
      <c r="C10" s="66"/>
    </row>
    <row r="11" spans="1:4" ht="13.5" thickBot="1" x14ac:dyDescent="0.25">
      <c r="B11" s="14" t="s">
        <v>0</v>
      </c>
      <c r="C11" s="15" t="s">
        <v>15</v>
      </c>
    </row>
    <row r="12" spans="1:4" ht="13.5" thickBot="1" x14ac:dyDescent="0.25">
      <c r="B12" s="16" t="s">
        <v>9</v>
      </c>
      <c r="C12" s="17">
        <f>+C13</f>
        <v>1443694.22</v>
      </c>
    </row>
    <row r="13" spans="1:4" x14ac:dyDescent="0.2">
      <c r="B13" s="28" t="s">
        <v>10</v>
      </c>
      <c r="C13" s="19">
        <f>SUM(C14:C15)</f>
        <v>1443694.22</v>
      </c>
    </row>
    <row r="14" spans="1:4" x14ac:dyDescent="0.2">
      <c r="B14" s="29" t="s">
        <v>10</v>
      </c>
      <c r="C14" s="21">
        <v>1400000</v>
      </c>
    </row>
    <row r="15" spans="1:4" ht="13.5" thickBot="1" x14ac:dyDescent="0.25">
      <c r="B15" s="29" t="s">
        <v>44</v>
      </c>
      <c r="C15" s="21">
        <v>43694.22</v>
      </c>
    </row>
    <row r="16" spans="1:4" ht="13.5" thickBot="1" x14ac:dyDescent="0.25">
      <c r="B16" s="16" t="s">
        <v>13</v>
      </c>
      <c r="C16" s="17">
        <f>+C17</f>
        <v>1404615.18</v>
      </c>
    </row>
    <row r="17" spans="2:3" x14ac:dyDescent="0.2">
      <c r="B17" s="28" t="s">
        <v>55</v>
      </c>
      <c r="C17" s="19">
        <f>SUM(C18:C19)</f>
        <v>1404615.18</v>
      </c>
    </row>
    <row r="18" spans="2:3" x14ac:dyDescent="0.2">
      <c r="B18" s="29" t="s">
        <v>80</v>
      </c>
      <c r="C18" s="21">
        <v>711800.46</v>
      </c>
    </row>
    <row r="19" spans="2:3" ht="13.5" thickBot="1" x14ac:dyDescent="0.25">
      <c r="B19" s="29" t="s">
        <v>79</v>
      </c>
      <c r="C19" s="21">
        <v>692814.72</v>
      </c>
    </row>
    <row r="20" spans="2:3" ht="13.5" thickBot="1" x14ac:dyDescent="0.25">
      <c r="B20" s="23" t="s">
        <v>19</v>
      </c>
      <c r="C20" s="5">
        <f>C12+C16</f>
        <v>2848309.4</v>
      </c>
    </row>
    <row r="21" spans="2:3" ht="13.5" thickBot="1" x14ac:dyDescent="0.25">
      <c r="B21" s="30" t="s">
        <v>18</v>
      </c>
      <c r="C21" s="7">
        <v>0</v>
      </c>
    </row>
    <row r="22" spans="2:3" ht="13.5" thickBot="1" x14ac:dyDescent="0.25">
      <c r="B22" s="8" t="s">
        <v>20</v>
      </c>
      <c r="C22" s="6">
        <f>SUM(C20:C21)</f>
        <v>2848309.4</v>
      </c>
    </row>
  </sheetData>
  <mergeCells count="4">
    <mergeCell ref="B5:C5"/>
    <mergeCell ref="B7:C7"/>
    <mergeCell ref="B9:C9"/>
    <mergeCell ref="B10:C10"/>
  </mergeCells>
  <printOptions horizontalCentered="1"/>
  <pageMargins left="0.70866141732283472" right="0.70866141732283472" top="0.35433070866141736" bottom="0.31496062992125984" header="0.31496062992125984" footer="0.31496062992125984"/>
  <pageSetup orientation="portrait" r:id="rId1"/>
  <headerFooter>
    <oddFooter>&amp;R&amp;P/&amp;N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2"/>
  <sheetViews>
    <sheetView topLeftCell="A82" zoomScaleNormal="100" workbookViewId="0">
      <selection activeCell="F99" sqref="F99"/>
    </sheetView>
  </sheetViews>
  <sheetFormatPr baseColWidth="10" defaultRowHeight="12.75" x14ac:dyDescent="0.2"/>
  <cols>
    <col min="1" max="1" width="11.42578125" style="1"/>
    <col min="2" max="2" width="46" style="1" customWidth="1"/>
    <col min="3" max="3" width="27.28515625" style="1" customWidth="1"/>
    <col min="4" max="16384" width="11.42578125" style="1"/>
  </cols>
  <sheetData>
    <row r="1" spans="1:5" x14ac:dyDescent="0.2">
      <c r="A1" s="3"/>
      <c r="B1" s="2"/>
      <c r="C1" s="9"/>
      <c r="D1" s="9"/>
    </row>
    <row r="2" spans="1:5" x14ac:dyDescent="0.2">
      <c r="A2" s="3"/>
      <c r="B2" s="2"/>
      <c r="C2" s="9"/>
      <c r="D2" s="9"/>
    </row>
    <row r="3" spans="1:5" x14ac:dyDescent="0.2">
      <c r="A3" s="3"/>
      <c r="B3" s="2"/>
      <c r="C3" s="9"/>
      <c r="D3" s="9"/>
    </row>
    <row r="4" spans="1:5" x14ac:dyDescent="0.2">
      <c r="A4" s="3"/>
      <c r="B4" s="4"/>
      <c r="C4" s="26"/>
      <c r="D4" s="26"/>
    </row>
    <row r="5" spans="1:5" ht="15" customHeight="1" x14ac:dyDescent="0.2">
      <c r="B5" s="65" t="s">
        <v>87</v>
      </c>
      <c r="C5" s="65"/>
      <c r="D5" s="27"/>
    </row>
    <row r="6" spans="1:5" ht="15" customHeight="1" x14ac:dyDescent="0.25">
      <c r="B6" s="11"/>
      <c r="C6" s="11"/>
    </row>
    <row r="7" spans="1:5" x14ac:dyDescent="0.2">
      <c r="B7" s="67" t="s">
        <v>93</v>
      </c>
      <c r="C7" s="67"/>
    </row>
    <row r="8" spans="1:5" x14ac:dyDescent="0.2">
      <c r="B8" s="13"/>
      <c r="C8" s="13"/>
    </row>
    <row r="9" spans="1:5" x14ac:dyDescent="0.2">
      <c r="B9" s="68" t="s">
        <v>131</v>
      </c>
      <c r="C9" s="68"/>
    </row>
    <row r="10" spans="1:5" ht="13.5" thickBot="1" x14ac:dyDescent="0.25">
      <c r="B10" s="66"/>
      <c r="C10" s="66"/>
    </row>
    <row r="11" spans="1:5" ht="13.5" thickBot="1" x14ac:dyDescent="0.25">
      <c r="B11" s="14" t="s">
        <v>0</v>
      </c>
      <c r="C11" s="15" t="s">
        <v>15</v>
      </c>
      <c r="E11"/>
    </row>
    <row r="12" spans="1:5" ht="13.5" thickBot="1" x14ac:dyDescent="0.25">
      <c r="B12" s="16" t="s">
        <v>37</v>
      </c>
      <c r="C12" s="17">
        <f>+C13+C15+C17+C21+C29+C37+C40</f>
        <v>234686146.49619898</v>
      </c>
      <c r="E12"/>
    </row>
    <row r="13" spans="1:5" x14ac:dyDescent="0.2">
      <c r="B13" s="28" t="s">
        <v>60</v>
      </c>
      <c r="C13" s="19">
        <f>+C14</f>
        <v>11179176.521292591</v>
      </c>
      <c r="E13"/>
    </row>
    <row r="14" spans="1:5" x14ac:dyDescent="0.2">
      <c r="B14" s="29" t="s">
        <v>60</v>
      </c>
      <c r="C14" s="21">
        <v>11179176.521292591</v>
      </c>
      <c r="E14"/>
    </row>
    <row r="15" spans="1:5" x14ac:dyDescent="0.2">
      <c r="B15" s="28" t="s">
        <v>83</v>
      </c>
      <c r="C15" s="19">
        <f>+C16</f>
        <v>13729820.403946342</v>
      </c>
      <c r="E15"/>
    </row>
    <row r="16" spans="1:5" x14ac:dyDescent="0.2">
      <c r="B16" s="29" t="s">
        <v>83</v>
      </c>
      <c r="C16" s="21">
        <v>13729820.403946342</v>
      </c>
      <c r="E16"/>
    </row>
    <row r="17" spans="2:5" x14ac:dyDescent="0.2">
      <c r="B17" s="28" t="s">
        <v>1</v>
      </c>
      <c r="C17" s="19">
        <f>+SUM(C18:C20)</f>
        <v>33377980.507849667</v>
      </c>
      <c r="E17"/>
    </row>
    <row r="18" spans="2:5" x14ac:dyDescent="0.2">
      <c r="B18" s="29" t="s">
        <v>21</v>
      </c>
      <c r="C18" s="21">
        <v>10057209.993077056</v>
      </c>
      <c r="E18"/>
    </row>
    <row r="19" spans="2:5" x14ac:dyDescent="0.2">
      <c r="B19" s="29" t="s">
        <v>56</v>
      </c>
      <c r="C19" s="21">
        <v>14293301.94896052</v>
      </c>
      <c r="E19"/>
    </row>
    <row r="20" spans="2:5" x14ac:dyDescent="0.2">
      <c r="B20" s="29" t="s">
        <v>42</v>
      </c>
      <c r="C20" s="21">
        <v>9027468.5658120923</v>
      </c>
      <c r="E20"/>
    </row>
    <row r="21" spans="2:5" x14ac:dyDescent="0.2">
      <c r="B21" s="28" t="s">
        <v>35</v>
      </c>
      <c r="C21" s="19">
        <f>+SUM(C22:C28)</f>
        <v>57990582.427686617</v>
      </c>
      <c r="E21"/>
    </row>
    <row r="22" spans="2:5" x14ac:dyDescent="0.2">
      <c r="B22" s="29" t="s">
        <v>49</v>
      </c>
      <c r="C22" s="21">
        <v>7716053.8163268762</v>
      </c>
      <c r="E22"/>
    </row>
    <row r="23" spans="2:5" x14ac:dyDescent="0.2">
      <c r="B23" s="29" t="s">
        <v>94</v>
      </c>
      <c r="C23" s="21">
        <v>4650395.1902367016</v>
      </c>
      <c r="E23"/>
    </row>
    <row r="24" spans="2:5" x14ac:dyDescent="0.2">
      <c r="B24" s="29" t="s">
        <v>95</v>
      </c>
      <c r="C24" s="21">
        <v>11467147.352634128</v>
      </c>
      <c r="E24"/>
    </row>
    <row r="25" spans="2:5" x14ac:dyDescent="0.2">
      <c r="B25" s="29" t="s">
        <v>58</v>
      </c>
      <c r="C25" s="21">
        <v>9464821.1587142628</v>
      </c>
      <c r="E25"/>
    </row>
    <row r="26" spans="2:5" x14ac:dyDescent="0.2">
      <c r="B26" s="29" t="s">
        <v>36</v>
      </c>
      <c r="C26" s="21">
        <v>12203284.996503923</v>
      </c>
      <c r="E26"/>
    </row>
    <row r="27" spans="2:5" x14ac:dyDescent="0.2">
      <c r="B27" s="29" t="s">
        <v>96</v>
      </c>
      <c r="C27" s="21">
        <v>3955242.18660032</v>
      </c>
      <c r="E27"/>
    </row>
    <row r="28" spans="2:5" x14ac:dyDescent="0.2">
      <c r="B28" s="29" t="s">
        <v>57</v>
      </c>
      <c r="C28" s="21">
        <v>8533637.7266704086</v>
      </c>
      <c r="E28"/>
    </row>
    <row r="29" spans="2:5" x14ac:dyDescent="0.2">
      <c r="B29" s="28" t="s">
        <v>26</v>
      </c>
      <c r="C29" s="19">
        <f>+SUM(C30:C36)</f>
        <v>71229452.364919439</v>
      </c>
    </row>
    <row r="30" spans="2:5" x14ac:dyDescent="0.2">
      <c r="B30" s="29" t="s">
        <v>97</v>
      </c>
      <c r="C30" s="21">
        <v>8119247.819286135</v>
      </c>
    </row>
    <row r="31" spans="2:5" x14ac:dyDescent="0.2">
      <c r="B31" s="29" t="s">
        <v>98</v>
      </c>
      <c r="C31" s="21">
        <v>15603004.787573012</v>
      </c>
    </row>
    <row r="32" spans="2:5" x14ac:dyDescent="0.2">
      <c r="B32" s="29" t="s">
        <v>99</v>
      </c>
      <c r="C32" s="21">
        <v>4527645.5968134571</v>
      </c>
    </row>
    <row r="33" spans="2:3" x14ac:dyDescent="0.2">
      <c r="B33" s="29" t="s">
        <v>100</v>
      </c>
      <c r="C33" s="21">
        <v>15273934.401685795</v>
      </c>
    </row>
    <row r="34" spans="2:3" x14ac:dyDescent="0.2">
      <c r="B34" s="29" t="s">
        <v>39</v>
      </c>
      <c r="C34" s="21">
        <v>6864133.8356066719</v>
      </c>
    </row>
    <row r="35" spans="2:3" x14ac:dyDescent="0.2">
      <c r="B35" s="29" t="s">
        <v>101</v>
      </c>
      <c r="C35" s="21">
        <v>9114814.6278583203</v>
      </c>
    </row>
    <row r="36" spans="2:3" x14ac:dyDescent="0.2">
      <c r="B36" s="29" t="s">
        <v>59</v>
      </c>
      <c r="C36" s="21">
        <v>11726671.296096046</v>
      </c>
    </row>
    <row r="37" spans="2:3" x14ac:dyDescent="0.2">
      <c r="B37" s="28" t="s">
        <v>27</v>
      </c>
      <c r="C37" s="19">
        <f>+SUM(C38:C39)</f>
        <v>32687407.878755108</v>
      </c>
    </row>
    <row r="38" spans="2:3" x14ac:dyDescent="0.2">
      <c r="B38" s="29" t="s">
        <v>28</v>
      </c>
      <c r="C38" s="21">
        <v>15249172.297433944</v>
      </c>
    </row>
    <row r="39" spans="2:3" x14ac:dyDescent="0.2">
      <c r="B39" s="29" t="s">
        <v>102</v>
      </c>
      <c r="C39" s="21">
        <v>17438235.581321161</v>
      </c>
    </row>
    <row r="40" spans="2:3" x14ac:dyDescent="0.2">
      <c r="B40" s="28" t="s">
        <v>2</v>
      </c>
      <c r="C40" s="19">
        <f>+C41</f>
        <v>14491726.391749224</v>
      </c>
    </row>
    <row r="41" spans="2:3" ht="13.5" thickBot="1" x14ac:dyDescent="0.25">
      <c r="B41" s="29" t="s">
        <v>2</v>
      </c>
      <c r="C41" s="21">
        <v>14491726.391749224</v>
      </c>
    </row>
    <row r="42" spans="2:3" ht="13.5" thickBot="1" x14ac:dyDescent="0.25">
      <c r="B42" s="16" t="s">
        <v>4</v>
      </c>
      <c r="C42" s="17">
        <f>+C43+C47+C50+C55</f>
        <v>149115062.11171967</v>
      </c>
    </row>
    <row r="43" spans="2:3" x14ac:dyDescent="0.2">
      <c r="B43" s="28" t="s">
        <v>46</v>
      </c>
      <c r="C43" s="19">
        <f>+SUM(C44:C46)</f>
        <v>19931822.97626498</v>
      </c>
    </row>
    <row r="44" spans="2:3" x14ac:dyDescent="0.2">
      <c r="B44" s="29" t="s">
        <v>103</v>
      </c>
      <c r="C44" s="21">
        <v>4681018.7888168842</v>
      </c>
    </row>
    <row r="45" spans="2:3" x14ac:dyDescent="0.2">
      <c r="B45" s="29" t="s">
        <v>84</v>
      </c>
      <c r="C45" s="21">
        <v>10532776.712358391</v>
      </c>
    </row>
    <row r="46" spans="2:3" x14ac:dyDescent="0.2">
      <c r="B46" s="29" t="s">
        <v>104</v>
      </c>
      <c r="C46" s="21">
        <v>4718027.4750897046</v>
      </c>
    </row>
    <row r="47" spans="2:3" x14ac:dyDescent="0.2">
      <c r="B47" s="28" t="s">
        <v>75</v>
      </c>
      <c r="C47" s="19">
        <f>+SUM(C48:C49)</f>
        <v>8556316.2421606109</v>
      </c>
    </row>
    <row r="48" spans="2:3" x14ac:dyDescent="0.2">
      <c r="B48" s="29" t="s">
        <v>105</v>
      </c>
      <c r="C48" s="21">
        <v>4146247.8249357804</v>
      </c>
    </row>
    <row r="49" spans="2:3" x14ac:dyDescent="0.2">
      <c r="B49" s="29" t="s">
        <v>76</v>
      </c>
      <c r="C49" s="21">
        <v>4410068.4172248309</v>
      </c>
    </row>
    <row r="50" spans="2:3" x14ac:dyDescent="0.2">
      <c r="B50" s="28" t="s">
        <v>23</v>
      </c>
      <c r="C50" s="19">
        <f>+SUM(C51:C54)</f>
        <v>58514866.646912217</v>
      </c>
    </row>
    <row r="51" spans="2:3" x14ac:dyDescent="0.2">
      <c r="B51" s="29" t="s">
        <v>24</v>
      </c>
      <c r="C51" s="21">
        <v>30628045.931395143</v>
      </c>
    </row>
    <row r="52" spans="2:3" x14ac:dyDescent="0.2">
      <c r="B52" s="29" t="s">
        <v>45</v>
      </c>
      <c r="C52" s="21">
        <v>10060253.858091233</v>
      </c>
    </row>
    <row r="53" spans="2:3" x14ac:dyDescent="0.2">
      <c r="B53" s="29" t="s">
        <v>25</v>
      </c>
      <c r="C53" s="21">
        <v>13592647.248593878</v>
      </c>
    </row>
    <row r="54" spans="2:3" x14ac:dyDescent="0.2">
      <c r="B54" s="29" t="s">
        <v>106</v>
      </c>
      <c r="C54" s="21">
        <v>4233919.6088319579</v>
      </c>
    </row>
    <row r="55" spans="2:3" x14ac:dyDescent="0.2">
      <c r="B55" s="28" t="s">
        <v>5</v>
      </c>
      <c r="C55" s="19">
        <f>+SUM(C56:C60)</f>
        <v>62112056.246381879</v>
      </c>
    </row>
    <row r="56" spans="2:3" x14ac:dyDescent="0.2">
      <c r="B56" s="29" t="s">
        <v>48</v>
      </c>
      <c r="C56" s="21">
        <v>16627668.547964569</v>
      </c>
    </row>
    <row r="57" spans="2:3" x14ac:dyDescent="0.2">
      <c r="B57" s="29" t="s">
        <v>77</v>
      </c>
      <c r="C57" s="21">
        <v>24951721.588489793</v>
      </c>
    </row>
    <row r="58" spans="2:3" x14ac:dyDescent="0.2">
      <c r="B58" s="29" t="s">
        <v>107</v>
      </c>
      <c r="C58" s="21">
        <v>5160985.6311274841</v>
      </c>
    </row>
    <row r="59" spans="2:3" x14ac:dyDescent="0.2">
      <c r="B59" s="29" t="s">
        <v>85</v>
      </c>
      <c r="C59" s="21">
        <v>10618624.447208118</v>
      </c>
    </row>
    <row r="60" spans="2:3" ht="13.5" thickBot="1" x14ac:dyDescent="0.25">
      <c r="B60" s="31" t="s">
        <v>78</v>
      </c>
      <c r="C60" s="32">
        <v>4753056.0315919258</v>
      </c>
    </row>
    <row r="61" spans="2:3" ht="13.5" thickBot="1" x14ac:dyDescent="0.25">
      <c r="B61" s="16" t="s">
        <v>6</v>
      </c>
      <c r="C61" s="17">
        <f>+C62+C69+C74+C77+C79+C82+C87</f>
        <v>306444738.46245813</v>
      </c>
    </row>
    <row r="62" spans="2:3" x14ac:dyDescent="0.2">
      <c r="B62" s="28" t="s">
        <v>7</v>
      </c>
      <c r="C62" s="19">
        <f>+SUM(C63:C68)</f>
        <v>96931142.519947305</v>
      </c>
    </row>
    <row r="63" spans="2:3" x14ac:dyDescent="0.2">
      <c r="B63" s="29" t="s">
        <v>108</v>
      </c>
      <c r="C63" s="21">
        <v>2374348.7452609232</v>
      </c>
    </row>
    <row r="64" spans="2:3" x14ac:dyDescent="0.2">
      <c r="B64" s="29" t="s">
        <v>7</v>
      </c>
      <c r="C64" s="21">
        <v>26432905.908975042</v>
      </c>
    </row>
    <row r="65" spans="2:3" x14ac:dyDescent="0.2">
      <c r="B65" s="29" t="s">
        <v>17</v>
      </c>
      <c r="C65" s="21">
        <v>38468135.312543899</v>
      </c>
    </row>
    <row r="66" spans="2:3" x14ac:dyDescent="0.2">
      <c r="B66" s="29" t="s">
        <v>63</v>
      </c>
      <c r="C66" s="21">
        <v>15777602.185717832</v>
      </c>
    </row>
    <row r="67" spans="2:3" x14ac:dyDescent="0.2">
      <c r="B67" s="29" t="s">
        <v>64</v>
      </c>
      <c r="C67" s="21">
        <v>9511003.8174339086</v>
      </c>
    </row>
    <row r="68" spans="2:3" x14ac:dyDescent="0.2">
      <c r="B68" s="29" t="s">
        <v>109</v>
      </c>
      <c r="C68" s="21">
        <v>4367146.5500157084</v>
      </c>
    </row>
    <row r="69" spans="2:3" x14ac:dyDescent="0.2">
      <c r="B69" s="28" t="s">
        <v>67</v>
      </c>
      <c r="C69" s="19">
        <f>+SUM(C70:C73)</f>
        <v>23801096.502176374</v>
      </c>
    </row>
    <row r="70" spans="2:3" x14ac:dyDescent="0.2">
      <c r="B70" s="29" t="s">
        <v>69</v>
      </c>
      <c r="C70" s="21">
        <v>4983020.0882341042</v>
      </c>
    </row>
    <row r="71" spans="2:3" x14ac:dyDescent="0.2">
      <c r="B71" s="29" t="s">
        <v>110</v>
      </c>
      <c r="C71" s="21">
        <v>2605330.3763527717</v>
      </c>
    </row>
    <row r="72" spans="2:3" x14ac:dyDescent="0.2">
      <c r="B72" s="29" t="s">
        <v>111</v>
      </c>
      <c r="C72" s="21">
        <v>10084409.126800137</v>
      </c>
    </row>
    <row r="73" spans="2:3" x14ac:dyDescent="0.2">
      <c r="B73" s="29" t="s">
        <v>68</v>
      </c>
      <c r="C73" s="21">
        <v>6128336.9107893649</v>
      </c>
    </row>
    <row r="74" spans="2:3" x14ac:dyDescent="0.2">
      <c r="B74" s="28" t="s">
        <v>52</v>
      </c>
      <c r="C74" s="19">
        <f>+SUM(C75:C76)</f>
        <v>44529410.239693448</v>
      </c>
    </row>
    <row r="75" spans="2:3" x14ac:dyDescent="0.2">
      <c r="B75" s="29" t="s">
        <v>52</v>
      </c>
      <c r="C75" s="21">
        <v>36911032.664926879</v>
      </c>
    </row>
    <row r="76" spans="2:3" x14ac:dyDescent="0.2">
      <c r="B76" s="29" t="s">
        <v>112</v>
      </c>
      <c r="C76" s="21">
        <v>7618377.5747665679</v>
      </c>
    </row>
    <row r="77" spans="2:3" x14ac:dyDescent="0.2">
      <c r="B77" s="28" t="s">
        <v>61</v>
      </c>
      <c r="C77" s="19">
        <f>+C78</f>
        <v>20237626.924812067</v>
      </c>
    </row>
    <row r="78" spans="2:3" x14ac:dyDescent="0.2">
      <c r="B78" s="29" t="s">
        <v>62</v>
      </c>
      <c r="C78" s="21">
        <v>20237626.924812067</v>
      </c>
    </row>
    <row r="79" spans="2:3" x14ac:dyDescent="0.2">
      <c r="B79" s="28" t="s">
        <v>65</v>
      </c>
      <c r="C79" s="19">
        <f>+SUM(C80:C81)</f>
        <v>19210375.422467764</v>
      </c>
    </row>
    <row r="80" spans="2:3" x14ac:dyDescent="0.2">
      <c r="B80" s="29" t="s">
        <v>66</v>
      </c>
      <c r="C80" s="21">
        <v>11868245.656958176</v>
      </c>
    </row>
    <row r="81" spans="2:3" x14ac:dyDescent="0.2">
      <c r="B81" s="29" t="s">
        <v>65</v>
      </c>
      <c r="C81" s="21">
        <v>7342129.7655095886</v>
      </c>
    </row>
    <row r="82" spans="2:3" x14ac:dyDescent="0.2">
      <c r="B82" s="28" t="s">
        <v>8</v>
      </c>
      <c r="C82" s="19">
        <f>+SUM(C83:C86)</f>
        <v>73055599.853291631</v>
      </c>
    </row>
    <row r="83" spans="2:3" x14ac:dyDescent="0.2">
      <c r="B83" s="29" t="s">
        <v>113</v>
      </c>
      <c r="C83" s="21">
        <v>18678056.581444018</v>
      </c>
    </row>
    <row r="84" spans="2:3" x14ac:dyDescent="0.2">
      <c r="B84" s="29" t="s">
        <v>53</v>
      </c>
      <c r="C84" s="21">
        <v>28693746.102796368</v>
      </c>
    </row>
    <row r="85" spans="2:3" x14ac:dyDescent="0.2">
      <c r="B85" s="29" t="s">
        <v>43</v>
      </c>
      <c r="C85" s="21">
        <v>8129485.7783042919</v>
      </c>
    </row>
    <row r="86" spans="2:3" x14ac:dyDescent="0.2">
      <c r="B86" s="29" t="s">
        <v>54</v>
      </c>
      <c r="C86" s="21">
        <v>17554311.390746944</v>
      </c>
    </row>
    <row r="87" spans="2:3" x14ac:dyDescent="0.2">
      <c r="B87" s="28" t="s">
        <v>3</v>
      </c>
      <c r="C87" s="19">
        <f>+SUM(C88:C90)</f>
        <v>28679487.000069492</v>
      </c>
    </row>
    <row r="88" spans="2:3" x14ac:dyDescent="0.2">
      <c r="B88" s="29" t="s">
        <v>22</v>
      </c>
      <c r="C88" s="21">
        <v>12984220.513046512</v>
      </c>
    </row>
    <row r="89" spans="2:3" x14ac:dyDescent="0.2">
      <c r="B89" s="29" t="s">
        <v>114</v>
      </c>
      <c r="C89" s="21">
        <v>6670419.1822360838</v>
      </c>
    </row>
    <row r="90" spans="2:3" ht="13.5" thickBot="1" x14ac:dyDescent="0.25">
      <c r="B90" s="29" t="s">
        <v>3</v>
      </c>
      <c r="C90" s="21">
        <v>9024847.3047868926</v>
      </c>
    </row>
    <row r="91" spans="2:3" ht="13.5" thickBot="1" x14ac:dyDescent="0.25">
      <c r="B91" s="16" t="s">
        <v>9</v>
      </c>
      <c r="C91" s="17">
        <f>+C92+C95+C99+C102+C104+C110+C114+C116</f>
        <v>147153148.52672878</v>
      </c>
    </row>
    <row r="92" spans="2:3" x14ac:dyDescent="0.2">
      <c r="B92" s="33" t="s">
        <v>38</v>
      </c>
      <c r="C92" s="34">
        <f>+SUM(C93:C94)</f>
        <v>12386838.745679531</v>
      </c>
    </row>
    <row r="93" spans="2:3" x14ac:dyDescent="0.2">
      <c r="B93" s="29" t="s">
        <v>115</v>
      </c>
      <c r="C93" s="21">
        <v>6844802.8378755832</v>
      </c>
    </row>
    <row r="94" spans="2:3" x14ac:dyDescent="0.2">
      <c r="B94" s="29" t="s">
        <v>30</v>
      </c>
      <c r="C94" s="21">
        <v>5542035.907803949</v>
      </c>
    </row>
    <row r="95" spans="2:3" x14ac:dyDescent="0.2">
      <c r="B95" s="28" t="s">
        <v>50</v>
      </c>
      <c r="C95" s="19">
        <f>+SUM(C96:C98)</f>
        <v>7668878.8540434465</v>
      </c>
    </row>
    <row r="96" spans="2:3" x14ac:dyDescent="0.2">
      <c r="B96" s="29" t="s">
        <v>70</v>
      </c>
      <c r="C96" s="21">
        <v>2858194.4584487923</v>
      </c>
    </row>
    <row r="97" spans="2:3" x14ac:dyDescent="0.2">
      <c r="B97" s="29" t="s">
        <v>71</v>
      </c>
      <c r="C97" s="21">
        <v>2936342.0709692673</v>
      </c>
    </row>
    <row r="98" spans="2:3" x14ac:dyDescent="0.2">
      <c r="B98" s="29" t="s">
        <v>51</v>
      </c>
      <c r="C98" s="21">
        <v>1874342.3246253864</v>
      </c>
    </row>
    <row r="99" spans="2:3" x14ac:dyDescent="0.2">
      <c r="B99" s="28" t="s">
        <v>29</v>
      </c>
      <c r="C99" s="19">
        <f>+SUM(C100:C101)</f>
        <v>17659226.385950185</v>
      </c>
    </row>
    <row r="100" spans="2:3" x14ac:dyDescent="0.2">
      <c r="B100" s="29" t="s">
        <v>74</v>
      </c>
      <c r="C100" s="21">
        <v>3820278.2382497094</v>
      </c>
    </row>
    <row r="101" spans="2:3" x14ac:dyDescent="0.2">
      <c r="B101" s="29" t="s">
        <v>41</v>
      </c>
      <c r="C101" s="21">
        <v>13838948.147700476</v>
      </c>
    </row>
    <row r="102" spans="2:3" x14ac:dyDescent="0.2">
      <c r="B102" s="28" t="s">
        <v>72</v>
      </c>
      <c r="C102" s="19">
        <f>+C103</f>
        <v>8566498.1148997713</v>
      </c>
    </row>
    <row r="103" spans="2:3" x14ac:dyDescent="0.2">
      <c r="B103" s="29" t="s">
        <v>73</v>
      </c>
      <c r="C103" s="21">
        <v>8566498.1148997713</v>
      </c>
    </row>
    <row r="104" spans="2:3" x14ac:dyDescent="0.2">
      <c r="B104" s="28" t="s">
        <v>10</v>
      </c>
      <c r="C104" s="19">
        <f>+SUM(C105:C109)</f>
        <v>21474783.340080768</v>
      </c>
    </row>
    <row r="105" spans="2:3" x14ac:dyDescent="0.2">
      <c r="B105" s="29" t="s">
        <v>116</v>
      </c>
      <c r="C105" s="21">
        <v>3077391.3263022848</v>
      </c>
    </row>
    <row r="106" spans="2:3" x14ac:dyDescent="0.2">
      <c r="B106" s="29" t="s">
        <v>10</v>
      </c>
      <c r="C106" s="21">
        <v>4369931.5716073569</v>
      </c>
    </row>
    <row r="107" spans="2:3" x14ac:dyDescent="0.2">
      <c r="B107" s="29" t="s">
        <v>117</v>
      </c>
      <c r="C107" s="21">
        <v>4685148.5357900457</v>
      </c>
    </row>
    <row r="108" spans="2:3" x14ac:dyDescent="0.2">
      <c r="B108" s="29" t="s">
        <v>44</v>
      </c>
      <c r="C108" s="21">
        <v>5010984.8554814057</v>
      </c>
    </row>
    <row r="109" spans="2:3" x14ac:dyDescent="0.2">
      <c r="B109" s="29" t="s">
        <v>118</v>
      </c>
      <c r="C109" s="21">
        <v>4331327.050899676</v>
      </c>
    </row>
    <row r="110" spans="2:3" x14ac:dyDescent="0.2">
      <c r="B110" s="28" t="s">
        <v>11</v>
      </c>
      <c r="C110" s="19">
        <f>+SUM(C111:C113)</f>
        <v>26451951.878674053</v>
      </c>
    </row>
    <row r="111" spans="2:3" x14ac:dyDescent="0.2">
      <c r="B111" s="29" t="s">
        <v>119</v>
      </c>
      <c r="C111" s="21">
        <v>7451516.3598058512</v>
      </c>
    </row>
    <row r="112" spans="2:3" x14ac:dyDescent="0.2">
      <c r="B112" s="29" t="s">
        <v>11</v>
      </c>
      <c r="C112" s="21">
        <v>14495282.949152486</v>
      </c>
    </row>
    <row r="113" spans="2:3" x14ac:dyDescent="0.2">
      <c r="B113" s="35" t="s">
        <v>120</v>
      </c>
      <c r="C113" s="36">
        <v>4505152.5697157141</v>
      </c>
    </row>
    <row r="114" spans="2:3" x14ac:dyDescent="0.2">
      <c r="B114" s="28" t="s">
        <v>47</v>
      </c>
      <c r="C114" s="19">
        <f>+C115</f>
        <v>6321668.1715799524</v>
      </c>
    </row>
    <row r="115" spans="2:3" x14ac:dyDescent="0.2">
      <c r="B115" s="29" t="s">
        <v>47</v>
      </c>
      <c r="C115" s="21">
        <v>6321668.1715799524</v>
      </c>
    </row>
    <row r="116" spans="2:3" x14ac:dyDescent="0.2">
      <c r="B116" s="28" t="s">
        <v>12</v>
      </c>
      <c r="C116" s="19">
        <f>+SUM(C117:C124)</f>
        <v>46623303.035821088</v>
      </c>
    </row>
    <row r="117" spans="2:3" x14ac:dyDescent="0.2">
      <c r="B117" s="29" t="s">
        <v>90</v>
      </c>
      <c r="C117" s="21">
        <v>9815626.0044702031</v>
      </c>
    </row>
    <row r="118" spans="2:3" x14ac:dyDescent="0.2">
      <c r="B118" s="29" t="s">
        <v>121</v>
      </c>
      <c r="C118" s="21">
        <v>5332560.1123619284</v>
      </c>
    </row>
    <row r="119" spans="2:3" x14ac:dyDescent="0.2">
      <c r="B119" s="29" t="s">
        <v>122</v>
      </c>
      <c r="C119" s="21">
        <v>3482148.055212996</v>
      </c>
    </row>
    <row r="120" spans="2:3" x14ac:dyDescent="0.2">
      <c r="B120" s="29" t="s">
        <v>123</v>
      </c>
      <c r="C120" s="21">
        <v>4939265.0853613373</v>
      </c>
    </row>
    <row r="121" spans="2:3" x14ac:dyDescent="0.2">
      <c r="B121" s="29" t="s">
        <v>124</v>
      </c>
      <c r="C121" s="21">
        <v>11158635.398496861</v>
      </c>
    </row>
    <row r="122" spans="2:3" x14ac:dyDescent="0.2">
      <c r="B122" s="29" t="s">
        <v>40</v>
      </c>
      <c r="C122" s="21">
        <v>5448619.6305074906</v>
      </c>
    </row>
    <row r="123" spans="2:3" x14ac:dyDescent="0.2">
      <c r="B123" s="29" t="s">
        <v>12</v>
      </c>
      <c r="C123" s="21">
        <v>2885147.8564632251</v>
      </c>
    </row>
    <row r="124" spans="2:3" ht="13.5" thickBot="1" x14ac:dyDescent="0.25">
      <c r="B124" s="29" t="s">
        <v>125</v>
      </c>
      <c r="C124" s="21">
        <v>3561300.8929470498</v>
      </c>
    </row>
    <row r="125" spans="2:3" ht="13.5" thickBot="1" x14ac:dyDescent="0.25">
      <c r="B125" s="16" t="s">
        <v>13</v>
      </c>
      <c r="C125" s="5">
        <f>+C126+C128+C134+C136+C140</f>
        <v>112444797.49751011</v>
      </c>
    </row>
    <row r="126" spans="2:3" x14ac:dyDescent="0.2">
      <c r="B126" s="28" t="s">
        <v>31</v>
      </c>
      <c r="C126" s="19">
        <f>+C127</f>
        <v>10752258.328470821</v>
      </c>
    </row>
    <row r="127" spans="2:3" x14ac:dyDescent="0.2">
      <c r="B127" s="29" t="s">
        <v>31</v>
      </c>
      <c r="C127" s="21">
        <v>10752258.328470821</v>
      </c>
    </row>
    <row r="128" spans="2:3" x14ac:dyDescent="0.2">
      <c r="B128" s="28" t="s">
        <v>14</v>
      </c>
      <c r="C128" s="19">
        <f>+SUM(C129:C133)</f>
        <v>64802311.196131662</v>
      </c>
    </row>
    <row r="129" spans="2:3" x14ac:dyDescent="0.2">
      <c r="B129" s="29" t="s">
        <v>126</v>
      </c>
      <c r="C129" s="21">
        <v>9985010.9145422112</v>
      </c>
    </row>
    <row r="130" spans="2:3" x14ac:dyDescent="0.2">
      <c r="B130" s="29" t="s">
        <v>16</v>
      </c>
      <c r="C130" s="21">
        <v>14290745.120061688</v>
      </c>
    </row>
    <row r="131" spans="2:3" x14ac:dyDescent="0.2">
      <c r="B131" s="29" t="s">
        <v>127</v>
      </c>
      <c r="C131" s="21">
        <v>9273258.6881873626</v>
      </c>
    </row>
    <row r="132" spans="2:3" x14ac:dyDescent="0.2">
      <c r="B132" s="29" t="s">
        <v>32</v>
      </c>
      <c r="C132" s="21">
        <v>27178805.092723761</v>
      </c>
    </row>
    <row r="133" spans="2:3" x14ac:dyDescent="0.2">
      <c r="B133" s="29" t="s">
        <v>91</v>
      </c>
      <c r="C133" s="21">
        <v>4074491.3806166346</v>
      </c>
    </row>
    <row r="134" spans="2:3" x14ac:dyDescent="0.2">
      <c r="B134" s="28" t="s">
        <v>81</v>
      </c>
      <c r="C134" s="19">
        <f>+C135</f>
        <v>3062686.722104786</v>
      </c>
    </row>
    <row r="135" spans="2:3" x14ac:dyDescent="0.2">
      <c r="B135" s="29" t="s">
        <v>86</v>
      </c>
      <c r="C135" s="21">
        <v>3062686.722104786</v>
      </c>
    </row>
    <row r="136" spans="2:3" x14ac:dyDescent="0.2">
      <c r="B136" s="28" t="s">
        <v>55</v>
      </c>
      <c r="C136" s="19">
        <f>+SUM(C137:C139)</f>
        <v>24857083.758680955</v>
      </c>
    </row>
    <row r="137" spans="2:3" x14ac:dyDescent="0.2">
      <c r="B137" s="29" t="s">
        <v>88</v>
      </c>
      <c r="C137" s="21">
        <v>8818337.8708551452</v>
      </c>
    </row>
    <row r="138" spans="2:3" x14ac:dyDescent="0.2">
      <c r="B138" s="29" t="s">
        <v>80</v>
      </c>
      <c r="C138" s="21">
        <v>6447435.7578246789</v>
      </c>
    </row>
    <row r="139" spans="2:3" x14ac:dyDescent="0.2">
      <c r="B139" s="29" t="s">
        <v>79</v>
      </c>
      <c r="C139" s="21">
        <v>9591310.1300011314</v>
      </c>
    </row>
    <row r="140" spans="2:3" x14ac:dyDescent="0.2">
      <c r="B140" s="28" t="s">
        <v>33</v>
      </c>
      <c r="C140" s="19">
        <f>+C141</f>
        <v>8970457.4921218771</v>
      </c>
    </row>
    <row r="141" spans="2:3" ht="13.5" thickBot="1" x14ac:dyDescent="0.25">
      <c r="B141" s="29" t="s">
        <v>34</v>
      </c>
      <c r="C141" s="21">
        <v>8970457.4921218771</v>
      </c>
    </row>
    <row r="142" spans="2:3" ht="13.5" thickBot="1" x14ac:dyDescent="0.25">
      <c r="B142" s="16" t="s">
        <v>82</v>
      </c>
      <c r="C142" s="5">
        <v>5451259.5237630317</v>
      </c>
    </row>
    <row r="143" spans="2:3" ht="13.5" thickBot="1" x14ac:dyDescent="0.25">
      <c r="B143" s="23" t="s">
        <v>19</v>
      </c>
      <c r="C143" s="5">
        <f>+C12+C42+C61+C91+C125+C142</f>
        <v>955295152.61837864</v>
      </c>
    </row>
    <row r="144" spans="2:3" ht="13.5" thickBot="1" x14ac:dyDescent="0.25">
      <c r="B144" s="30" t="s">
        <v>18</v>
      </c>
      <c r="C144" s="7">
        <v>0</v>
      </c>
    </row>
    <row r="145" spans="2:3" ht="13.5" thickBot="1" x14ac:dyDescent="0.25">
      <c r="B145" s="23" t="s">
        <v>20</v>
      </c>
      <c r="C145" s="6">
        <f>+C143+C144</f>
        <v>955295152.61837864</v>
      </c>
    </row>
    <row r="150" spans="2:3" x14ac:dyDescent="0.2">
      <c r="B150" s="37"/>
    </row>
    <row r="152" spans="2:3" x14ac:dyDescent="0.2">
      <c r="B152" s="2"/>
    </row>
  </sheetData>
  <mergeCells count="4">
    <mergeCell ref="B5:C5"/>
    <mergeCell ref="B7:C7"/>
    <mergeCell ref="B9:C9"/>
    <mergeCell ref="B10:C10"/>
  </mergeCells>
  <printOptions horizontalCentered="1"/>
  <pageMargins left="0.70866141732283472" right="0.70866141732283472" top="0.35433070866141736" bottom="0.31496062992125984" header="0.31496062992125984" footer="0.31496062992125984"/>
  <pageSetup scale="85" orientation="portrait" r:id="rId1"/>
  <headerFooter>
    <oddFooter>&amp;R&amp;P/&amp;N</oddFooter>
  </headerFooter>
  <rowBreaks count="2" manualBreakCount="2">
    <brk id="60" min="1" max="2" man="1"/>
    <brk id="113" min="1" max="2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1"/>
  <sheetViews>
    <sheetView topLeftCell="A19" zoomScaleNormal="100" workbookViewId="0">
      <selection activeCell="B46" sqref="B46:C55"/>
    </sheetView>
  </sheetViews>
  <sheetFormatPr baseColWidth="10" defaultRowHeight="12.75" x14ac:dyDescent="0.2"/>
  <cols>
    <col min="1" max="1" width="11.42578125" style="1"/>
    <col min="2" max="2" width="46" style="1" customWidth="1"/>
    <col min="3" max="3" width="27.28515625" style="1" customWidth="1"/>
    <col min="4" max="16384" width="11.42578125" style="1"/>
  </cols>
  <sheetData>
    <row r="1" spans="1:3" x14ac:dyDescent="0.2">
      <c r="A1" s="3"/>
      <c r="B1" s="2"/>
      <c r="C1" s="9"/>
    </row>
    <row r="2" spans="1:3" x14ac:dyDescent="0.2">
      <c r="A2" s="3"/>
      <c r="B2" s="2"/>
      <c r="C2" s="9"/>
    </row>
    <row r="3" spans="1:3" x14ac:dyDescent="0.2">
      <c r="A3" s="3"/>
      <c r="B3" s="2"/>
      <c r="C3" s="9"/>
    </row>
    <row r="4" spans="1:3" x14ac:dyDescent="0.2">
      <c r="A4" s="3"/>
      <c r="B4" s="4"/>
      <c r="C4" s="26"/>
    </row>
    <row r="5" spans="1:3" ht="15" customHeight="1" x14ac:dyDescent="0.2">
      <c r="B5" s="65" t="s">
        <v>87</v>
      </c>
      <c r="C5" s="65"/>
    </row>
    <row r="6" spans="1:3" ht="15" customHeight="1" x14ac:dyDescent="0.25">
      <c r="B6" s="11"/>
      <c r="C6" s="11"/>
    </row>
    <row r="7" spans="1:3" x14ac:dyDescent="0.2">
      <c r="B7" s="67" t="s">
        <v>128</v>
      </c>
      <c r="C7" s="67"/>
    </row>
    <row r="8" spans="1:3" x14ac:dyDescent="0.2">
      <c r="B8" s="12"/>
      <c r="C8" s="12"/>
    </row>
    <row r="9" spans="1:3" x14ac:dyDescent="0.2">
      <c r="B9" s="68" t="s">
        <v>131</v>
      </c>
      <c r="C9" s="68"/>
    </row>
    <row r="10" spans="1:3" ht="13.5" thickBot="1" x14ac:dyDescent="0.25">
      <c r="B10" s="66"/>
      <c r="C10" s="66"/>
    </row>
    <row r="11" spans="1:3" ht="13.5" thickBot="1" x14ac:dyDescent="0.25">
      <c r="B11" s="14" t="s">
        <v>0</v>
      </c>
      <c r="C11" s="15" t="s">
        <v>15</v>
      </c>
    </row>
    <row r="12" spans="1:3" ht="13.5" thickBot="1" x14ac:dyDescent="0.25">
      <c r="B12" s="16" t="s">
        <v>37</v>
      </c>
      <c r="C12" s="17">
        <f>+C13+C15+C17+C19+C25+C27+C30</f>
        <v>1107378.23</v>
      </c>
    </row>
    <row r="13" spans="1:3" x14ac:dyDescent="0.2">
      <c r="B13" s="22" t="s">
        <v>60</v>
      </c>
      <c r="C13" s="19">
        <f>+C14</f>
        <v>129851.84999999998</v>
      </c>
    </row>
    <row r="14" spans="1:3" x14ac:dyDescent="0.2">
      <c r="B14" s="29" t="s">
        <v>60</v>
      </c>
      <c r="C14" s="21">
        <v>129851.84999999998</v>
      </c>
    </row>
    <row r="15" spans="1:3" x14ac:dyDescent="0.2">
      <c r="B15" s="22" t="s">
        <v>83</v>
      </c>
      <c r="C15" s="19">
        <f>+C16</f>
        <v>378689.79999999987</v>
      </c>
    </row>
    <row r="16" spans="1:3" x14ac:dyDescent="0.2">
      <c r="B16" s="29" t="s">
        <v>83</v>
      </c>
      <c r="C16" s="21">
        <v>378689.79999999987</v>
      </c>
    </row>
    <row r="17" spans="2:3" x14ac:dyDescent="0.2">
      <c r="B17" s="22" t="s">
        <v>1</v>
      </c>
      <c r="C17" s="19">
        <f>+C18</f>
        <v>14092.36</v>
      </c>
    </row>
    <row r="18" spans="2:3" x14ac:dyDescent="0.2">
      <c r="B18" s="29" t="s">
        <v>56</v>
      </c>
      <c r="C18" s="21">
        <v>14092.36</v>
      </c>
    </row>
    <row r="19" spans="2:3" x14ac:dyDescent="0.2">
      <c r="B19" s="22" t="s">
        <v>35</v>
      </c>
      <c r="C19" s="19">
        <f>SUM(C20:C24)</f>
        <v>476767.79999999993</v>
      </c>
    </row>
    <row r="20" spans="2:3" x14ac:dyDescent="0.2">
      <c r="B20" s="29" t="s">
        <v>49</v>
      </c>
      <c r="C20" s="21">
        <v>254056.57999999993</v>
      </c>
    </row>
    <row r="21" spans="2:3" x14ac:dyDescent="0.2">
      <c r="B21" s="29" t="s">
        <v>95</v>
      </c>
      <c r="C21" s="21">
        <v>78317.5</v>
      </c>
    </row>
    <row r="22" spans="2:3" x14ac:dyDescent="0.2">
      <c r="B22" s="29" t="s">
        <v>58</v>
      </c>
      <c r="C22" s="21">
        <v>18072.260000000002</v>
      </c>
    </row>
    <row r="23" spans="2:3" x14ac:dyDescent="0.2">
      <c r="B23" s="29" t="s">
        <v>36</v>
      </c>
      <c r="C23" s="21">
        <v>21285.550000000003</v>
      </c>
    </row>
    <row r="24" spans="2:3" x14ac:dyDescent="0.2">
      <c r="B24" s="29" t="s">
        <v>57</v>
      </c>
      <c r="C24" s="21">
        <v>105035.91</v>
      </c>
    </row>
    <row r="25" spans="2:3" x14ac:dyDescent="0.2">
      <c r="B25" s="22" t="s">
        <v>26</v>
      </c>
      <c r="C25" s="19">
        <f>+C26</f>
        <v>2888.03</v>
      </c>
    </row>
    <row r="26" spans="2:3" x14ac:dyDescent="0.2">
      <c r="B26" s="29" t="s">
        <v>97</v>
      </c>
      <c r="C26" s="21">
        <v>2888.03</v>
      </c>
    </row>
    <row r="27" spans="2:3" x14ac:dyDescent="0.2">
      <c r="B27" s="22" t="s">
        <v>27</v>
      </c>
      <c r="C27" s="19">
        <f>+SUM(C28:C29)</f>
        <v>5513.1400000000012</v>
      </c>
    </row>
    <row r="28" spans="2:3" x14ac:dyDescent="0.2">
      <c r="B28" s="29" t="s">
        <v>28</v>
      </c>
      <c r="C28" s="21">
        <v>4513.1200000000008</v>
      </c>
    </row>
    <row r="29" spans="2:3" x14ac:dyDescent="0.2">
      <c r="B29" s="29" t="s">
        <v>102</v>
      </c>
      <c r="C29" s="21">
        <v>1000.02</v>
      </c>
    </row>
    <row r="30" spans="2:3" x14ac:dyDescent="0.2">
      <c r="B30" s="22" t="s">
        <v>2</v>
      </c>
      <c r="C30" s="19">
        <f>+C31</f>
        <v>99575.250000000029</v>
      </c>
    </row>
    <row r="31" spans="2:3" ht="13.5" thickBot="1" x14ac:dyDescent="0.25">
      <c r="B31" s="29" t="s">
        <v>2</v>
      </c>
      <c r="C31" s="21">
        <v>99575.250000000029</v>
      </c>
    </row>
    <row r="32" spans="2:3" ht="13.5" thickBot="1" x14ac:dyDescent="0.25">
      <c r="B32" s="16" t="s">
        <v>4</v>
      </c>
      <c r="C32" s="17">
        <f>+C33+C36+C38+C42</f>
        <v>654812.29</v>
      </c>
    </row>
    <row r="33" spans="2:3" x14ac:dyDescent="0.2">
      <c r="B33" s="18" t="s">
        <v>46</v>
      </c>
      <c r="C33" s="34">
        <f>SUM(C34:C35)</f>
        <v>38735.97</v>
      </c>
    </row>
    <row r="34" spans="2:3" x14ac:dyDescent="0.2">
      <c r="B34" s="29" t="s">
        <v>103</v>
      </c>
      <c r="C34" s="21">
        <v>21747.55</v>
      </c>
    </row>
    <row r="35" spans="2:3" x14ac:dyDescent="0.2">
      <c r="B35" s="29" t="s">
        <v>84</v>
      </c>
      <c r="C35" s="21">
        <v>16988.419999999998</v>
      </c>
    </row>
    <row r="36" spans="2:3" x14ac:dyDescent="0.2">
      <c r="B36" s="22" t="s">
        <v>75</v>
      </c>
      <c r="C36" s="19">
        <f>+C37</f>
        <v>30161.41</v>
      </c>
    </row>
    <row r="37" spans="2:3" x14ac:dyDescent="0.2">
      <c r="B37" s="29" t="s">
        <v>76</v>
      </c>
      <c r="C37" s="21">
        <v>30161.41</v>
      </c>
    </row>
    <row r="38" spans="2:3" x14ac:dyDescent="0.2">
      <c r="B38" s="22" t="s">
        <v>23</v>
      </c>
      <c r="C38" s="19">
        <f>SUM(C39:C41)</f>
        <v>300570.08000000007</v>
      </c>
    </row>
    <row r="39" spans="2:3" x14ac:dyDescent="0.2">
      <c r="B39" s="29" t="s">
        <v>24</v>
      </c>
      <c r="C39" s="21">
        <v>15045.18</v>
      </c>
    </row>
    <row r="40" spans="2:3" x14ac:dyDescent="0.2">
      <c r="B40" s="29" t="s">
        <v>45</v>
      </c>
      <c r="C40" s="21">
        <v>198700.84000000005</v>
      </c>
    </row>
    <row r="41" spans="2:3" x14ac:dyDescent="0.2">
      <c r="B41" s="29" t="s">
        <v>25</v>
      </c>
      <c r="C41" s="21">
        <v>86824.06</v>
      </c>
    </row>
    <row r="42" spans="2:3" x14ac:dyDescent="0.2">
      <c r="B42" s="22" t="s">
        <v>5</v>
      </c>
      <c r="C42" s="19">
        <f>SUM(C43:C44)</f>
        <v>285344.83</v>
      </c>
    </row>
    <row r="43" spans="2:3" x14ac:dyDescent="0.2">
      <c r="B43" s="29" t="s">
        <v>48</v>
      </c>
      <c r="C43" s="21">
        <v>168027</v>
      </c>
    </row>
    <row r="44" spans="2:3" ht="13.5" thickBot="1" x14ac:dyDescent="0.25">
      <c r="B44" s="31" t="s">
        <v>77</v>
      </c>
      <c r="C44" s="32">
        <v>117317.83</v>
      </c>
    </row>
    <row r="45" spans="2:3" ht="13.5" thickBot="1" x14ac:dyDescent="0.25">
      <c r="B45" s="16" t="s">
        <v>6</v>
      </c>
      <c r="C45" s="17">
        <f>+C46+C52+C54</f>
        <v>530669.75000000012</v>
      </c>
    </row>
    <row r="46" spans="2:3" x14ac:dyDescent="0.2">
      <c r="B46" s="18" t="s">
        <v>7</v>
      </c>
      <c r="C46" s="34">
        <f>SUM(C47:C51)</f>
        <v>513790.49000000005</v>
      </c>
    </row>
    <row r="47" spans="2:3" x14ac:dyDescent="0.2">
      <c r="B47" s="29" t="s">
        <v>7</v>
      </c>
      <c r="C47" s="21">
        <v>15387.89</v>
      </c>
    </row>
    <row r="48" spans="2:3" x14ac:dyDescent="0.2">
      <c r="B48" s="29" t="s">
        <v>17</v>
      </c>
      <c r="C48" s="21">
        <v>213032.90000000005</v>
      </c>
    </row>
    <row r="49" spans="2:3" x14ac:dyDescent="0.2">
      <c r="B49" s="29" t="s">
        <v>63</v>
      </c>
      <c r="C49" s="21">
        <v>7152.7800000000007</v>
      </c>
    </row>
    <row r="50" spans="2:3" x14ac:dyDescent="0.2">
      <c r="B50" s="29" t="s">
        <v>64</v>
      </c>
      <c r="C50" s="21">
        <v>226908.05000000002</v>
      </c>
    </row>
    <row r="51" spans="2:3" x14ac:dyDescent="0.2">
      <c r="B51" s="29" t="s">
        <v>109</v>
      </c>
      <c r="C51" s="21">
        <v>51308.87</v>
      </c>
    </row>
    <row r="52" spans="2:3" x14ac:dyDescent="0.2">
      <c r="B52" s="22" t="s">
        <v>67</v>
      </c>
      <c r="C52" s="19">
        <f>C53</f>
        <v>12570.59</v>
      </c>
    </row>
    <row r="53" spans="2:3" x14ac:dyDescent="0.2">
      <c r="B53" s="29" t="s">
        <v>68</v>
      </c>
      <c r="C53" s="21">
        <v>12570.59</v>
      </c>
    </row>
    <row r="54" spans="2:3" x14ac:dyDescent="0.2">
      <c r="B54" s="22" t="s">
        <v>8</v>
      </c>
      <c r="C54" s="19">
        <f>+C55</f>
        <v>4308.67</v>
      </c>
    </row>
    <row r="55" spans="2:3" ht="13.5" thickBot="1" x14ac:dyDescent="0.25">
      <c r="B55" s="31" t="s">
        <v>54</v>
      </c>
      <c r="C55" s="32">
        <v>4308.67</v>
      </c>
    </row>
    <row r="56" spans="2:3" ht="13.5" thickBot="1" x14ac:dyDescent="0.25">
      <c r="B56" s="16" t="s">
        <v>9</v>
      </c>
      <c r="C56" s="17">
        <f>+C57+C59+C62+C64+C66+C68</f>
        <v>385495.01999999996</v>
      </c>
    </row>
    <row r="57" spans="2:3" x14ac:dyDescent="0.2">
      <c r="B57" s="22" t="s">
        <v>38</v>
      </c>
      <c r="C57" s="19">
        <f>+C58</f>
        <v>150158.21999999997</v>
      </c>
    </row>
    <row r="58" spans="2:3" x14ac:dyDescent="0.2">
      <c r="B58" s="29" t="s">
        <v>30</v>
      </c>
      <c r="C58" s="21">
        <v>150158.21999999997</v>
      </c>
    </row>
    <row r="59" spans="2:3" x14ac:dyDescent="0.2">
      <c r="B59" s="22" t="s">
        <v>50</v>
      </c>
      <c r="C59" s="19">
        <f>SUM(C60:C61)</f>
        <v>40079.9</v>
      </c>
    </row>
    <row r="60" spans="2:3" x14ac:dyDescent="0.2">
      <c r="B60" s="29" t="s">
        <v>70</v>
      </c>
      <c r="C60" s="21">
        <v>36540</v>
      </c>
    </row>
    <row r="61" spans="2:3" x14ac:dyDescent="0.2">
      <c r="B61" s="29" t="s">
        <v>71</v>
      </c>
      <c r="C61" s="21">
        <v>3539.9</v>
      </c>
    </row>
    <row r="62" spans="2:3" x14ac:dyDescent="0.2">
      <c r="B62" s="22" t="s">
        <v>29</v>
      </c>
      <c r="C62" s="19">
        <f>+C63</f>
        <v>5486.11</v>
      </c>
    </row>
    <row r="63" spans="2:3" x14ac:dyDescent="0.2">
      <c r="B63" s="29" t="s">
        <v>41</v>
      </c>
      <c r="C63" s="21">
        <v>5486.11</v>
      </c>
    </row>
    <row r="64" spans="2:3" x14ac:dyDescent="0.2">
      <c r="B64" s="22" t="s">
        <v>72</v>
      </c>
      <c r="C64" s="19">
        <f>+C65</f>
        <v>31069.940000000006</v>
      </c>
    </row>
    <row r="65" spans="2:3" x14ac:dyDescent="0.2">
      <c r="B65" s="29" t="s">
        <v>73</v>
      </c>
      <c r="C65" s="21">
        <v>31069.940000000006</v>
      </c>
    </row>
    <row r="66" spans="2:3" x14ac:dyDescent="0.2">
      <c r="B66" s="22" t="s">
        <v>10</v>
      </c>
      <c r="C66" s="19">
        <f>+C67</f>
        <v>1125</v>
      </c>
    </row>
    <row r="67" spans="2:3" x14ac:dyDescent="0.2">
      <c r="B67" s="29" t="s">
        <v>10</v>
      </c>
      <c r="C67" s="21">
        <v>1125</v>
      </c>
    </row>
    <row r="68" spans="2:3" x14ac:dyDescent="0.2">
      <c r="B68" s="22" t="s">
        <v>23</v>
      </c>
      <c r="C68" s="19">
        <f>+C69</f>
        <v>157575.85</v>
      </c>
    </row>
    <row r="69" spans="2:3" ht="13.5" thickBot="1" x14ac:dyDescent="0.25">
      <c r="B69" s="29" t="s">
        <v>25</v>
      </c>
      <c r="C69" s="21">
        <v>157575.85</v>
      </c>
    </row>
    <row r="70" spans="2:3" ht="13.5" thickBot="1" x14ac:dyDescent="0.25">
      <c r="B70" s="16" t="s">
        <v>13</v>
      </c>
      <c r="C70" s="17">
        <f>+C71+C73+C78+C80+C82+C86</f>
        <v>1008240.11</v>
      </c>
    </row>
    <row r="71" spans="2:3" x14ac:dyDescent="0.2">
      <c r="B71" s="22" t="s">
        <v>31</v>
      </c>
      <c r="C71" s="19">
        <f>+C72</f>
        <v>22568.489999999998</v>
      </c>
    </row>
    <row r="72" spans="2:3" x14ac:dyDescent="0.2">
      <c r="B72" s="29" t="s">
        <v>31</v>
      </c>
      <c r="C72" s="21">
        <v>22568.489999999998</v>
      </c>
    </row>
    <row r="73" spans="2:3" x14ac:dyDescent="0.2">
      <c r="B73" s="22" t="s">
        <v>14</v>
      </c>
      <c r="C73" s="19">
        <f>+SUM(C74:C77)</f>
        <v>368381.49</v>
      </c>
    </row>
    <row r="74" spans="2:3" x14ac:dyDescent="0.2">
      <c r="B74" s="29" t="s">
        <v>126</v>
      </c>
      <c r="C74" s="21">
        <v>14174.13</v>
      </c>
    </row>
    <row r="75" spans="2:3" x14ac:dyDescent="0.2">
      <c r="B75" s="29" t="s">
        <v>127</v>
      </c>
      <c r="C75" s="21">
        <v>266583.46999999997</v>
      </c>
    </row>
    <row r="76" spans="2:3" x14ac:dyDescent="0.2">
      <c r="B76" s="29" t="s">
        <v>32</v>
      </c>
      <c r="C76" s="21">
        <v>62294.020000000011</v>
      </c>
    </row>
    <row r="77" spans="2:3" x14ac:dyDescent="0.2">
      <c r="B77" s="29" t="s">
        <v>91</v>
      </c>
      <c r="C77" s="21">
        <v>25329.869999999995</v>
      </c>
    </row>
    <row r="78" spans="2:3" x14ac:dyDescent="0.2">
      <c r="B78" s="28" t="s">
        <v>81</v>
      </c>
      <c r="C78" s="19">
        <f>+C79</f>
        <v>27278.560000000001</v>
      </c>
    </row>
    <row r="79" spans="2:3" x14ac:dyDescent="0.2">
      <c r="B79" s="29" t="s">
        <v>86</v>
      </c>
      <c r="C79" s="21">
        <v>27278.560000000001</v>
      </c>
    </row>
    <row r="80" spans="2:3" x14ac:dyDescent="0.2">
      <c r="B80" s="28" t="s">
        <v>23</v>
      </c>
      <c r="C80" s="19">
        <f>+C81</f>
        <v>16138.77</v>
      </c>
    </row>
    <row r="81" spans="2:3" x14ac:dyDescent="0.2">
      <c r="B81" s="29" t="s">
        <v>25</v>
      </c>
      <c r="C81" s="21">
        <v>16138.77</v>
      </c>
    </row>
    <row r="82" spans="2:3" x14ac:dyDescent="0.2">
      <c r="B82" s="28" t="s">
        <v>55</v>
      </c>
      <c r="C82" s="19">
        <f>+SUM(C83:C85)</f>
        <v>500717.86</v>
      </c>
    </row>
    <row r="83" spans="2:3" x14ac:dyDescent="0.2">
      <c r="B83" s="29" t="s">
        <v>88</v>
      </c>
      <c r="C83" s="21">
        <v>472117.83999999997</v>
      </c>
    </row>
    <row r="84" spans="2:3" x14ac:dyDescent="0.2">
      <c r="B84" s="29" t="s">
        <v>80</v>
      </c>
      <c r="C84" s="21">
        <v>23165.489999999998</v>
      </c>
    </row>
    <row r="85" spans="2:3" x14ac:dyDescent="0.2">
      <c r="B85" s="29" t="s">
        <v>79</v>
      </c>
      <c r="C85" s="21">
        <v>5434.5300000000007</v>
      </c>
    </row>
    <row r="86" spans="2:3" x14ac:dyDescent="0.2">
      <c r="B86" s="28" t="s">
        <v>33</v>
      </c>
      <c r="C86" s="19">
        <f>+C87</f>
        <v>73154.940000000017</v>
      </c>
    </row>
    <row r="87" spans="2:3" ht="13.5" thickBot="1" x14ac:dyDescent="0.25">
      <c r="B87" s="29" t="s">
        <v>34</v>
      </c>
      <c r="C87" s="21">
        <v>73154.940000000017</v>
      </c>
    </row>
    <row r="88" spans="2:3" ht="13.5" thickBot="1" x14ac:dyDescent="0.25">
      <c r="B88" s="16" t="s">
        <v>82</v>
      </c>
      <c r="C88" s="5">
        <v>0</v>
      </c>
    </row>
    <row r="89" spans="2:3" ht="13.5" thickBot="1" x14ac:dyDescent="0.25">
      <c r="B89" s="23" t="s">
        <v>19</v>
      </c>
      <c r="C89" s="5">
        <f>+C12+C32+C45+C56+C70+C88</f>
        <v>3686595.4</v>
      </c>
    </row>
    <row r="90" spans="2:3" ht="13.5" thickBot="1" x14ac:dyDescent="0.25">
      <c r="B90" s="24" t="s">
        <v>18</v>
      </c>
      <c r="C90" s="7">
        <v>0</v>
      </c>
    </row>
    <row r="91" spans="2:3" ht="13.5" thickBot="1" x14ac:dyDescent="0.25">
      <c r="B91" s="8" t="s">
        <v>20</v>
      </c>
      <c r="C91" s="6">
        <f>+C89+C90</f>
        <v>3686595.4</v>
      </c>
    </row>
  </sheetData>
  <mergeCells count="4">
    <mergeCell ref="B5:C5"/>
    <mergeCell ref="B7:C7"/>
    <mergeCell ref="B9:C9"/>
    <mergeCell ref="B10:C10"/>
  </mergeCells>
  <printOptions horizontalCentered="1"/>
  <pageMargins left="0.70866141732283472" right="0.70866141732283472" top="0.31496062992125984" bottom="0.31496062992125984" header="0.31496062992125984" footer="0.27559055118110237"/>
  <pageSetup scale="99" orientation="portrait" r:id="rId1"/>
  <headerFooter>
    <oddFooter>&amp;R&amp;P/&amp;N</oddFooter>
  </headerFooter>
  <rowBreaks count="1" manualBreakCount="1">
    <brk id="55" min="1" max="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12</vt:i4>
      </vt:variant>
    </vt:vector>
  </HeadingPairs>
  <TitlesOfParts>
    <vt:vector size="18" baseType="lpstr">
      <vt:lpstr>PI</vt:lpstr>
      <vt:lpstr>GL</vt:lpstr>
      <vt:lpstr>FONDO GL</vt:lpstr>
      <vt:lpstr>FONDO GL CDI</vt:lpstr>
      <vt:lpstr>FONDO MUTUAL</vt:lpstr>
      <vt:lpstr>RC</vt:lpstr>
      <vt:lpstr>'FONDO GL'!Área_de_impresión</vt:lpstr>
      <vt:lpstr>'FONDO GL CDI'!Área_de_impresión</vt:lpstr>
      <vt:lpstr>'FONDO MUTUAL'!Área_de_impresión</vt:lpstr>
      <vt:lpstr>GL!Área_de_impresión</vt:lpstr>
      <vt:lpstr>PI!Área_de_impresión</vt:lpstr>
      <vt:lpstr>'RC'!Área_de_impresión</vt:lpstr>
      <vt:lpstr>'FONDO GL'!Títulos_a_imprimir</vt:lpstr>
      <vt:lpstr>'FONDO GL CDI'!Títulos_a_imprimir</vt:lpstr>
      <vt:lpstr>'FONDO MUTUAL'!Títulos_a_imprimir</vt:lpstr>
      <vt:lpstr>GL!Títulos_a_imprimir</vt:lpstr>
      <vt:lpstr>PI!Títulos_a_imprimir</vt:lpstr>
      <vt:lpstr>'RC'!Títulos_a_imprimir</vt:lpstr>
    </vt:vector>
  </TitlesOfParts>
  <Company>ZARAGOZA ROCHA Y ASOCIADOS S.C.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agamacosta</dc:creator>
  <cp:lastModifiedBy>Rebeca Isabel Trejo Avila</cp:lastModifiedBy>
  <cp:lastPrinted>2017-07-25T17:17:50Z</cp:lastPrinted>
  <dcterms:created xsi:type="dcterms:W3CDTF">2008-10-13T19:04:10Z</dcterms:created>
  <dcterms:modified xsi:type="dcterms:W3CDTF">2017-07-25T18:09:44Z</dcterms:modified>
</cp:coreProperties>
</file>