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3112014\INFORMES 2016\TRIMESTRAL\CUARTO TRIMESTRE\"/>
    </mc:Choice>
  </mc:AlternateContent>
  <bookViews>
    <workbookView xWindow="0" yWindow="285" windowWidth="15195" windowHeight="7755"/>
  </bookViews>
  <sheets>
    <sheet name="PI" sheetId="22" r:id="rId1"/>
    <sheet name="UPC" sheetId="21" r:id="rId2"/>
    <sheet name="GL" sheetId="23" r:id="rId3"/>
    <sheet name="FONDO GL" sheetId="24" r:id="rId4"/>
    <sheet name="FONDO GL CDI" sheetId="25" r:id="rId5"/>
    <sheet name="FONDO MUTUAL" sheetId="26" r:id="rId6"/>
    <sheet name="RC" sheetId="27" r:id="rId7"/>
  </sheets>
  <externalReferences>
    <externalReference r:id="rId8"/>
  </externalReferences>
  <definedNames>
    <definedName name="_xlnm._FilterDatabase" localSheetId="0" hidden="1">PI!$B$11:$D$89</definedName>
    <definedName name="_xlnm._FilterDatabase" localSheetId="1" hidden="1">UPC!$B$11:$D$82</definedName>
    <definedName name="_xlnm.Print_Area" localSheetId="3">'FONDO GL'!$B$1:$C$44</definedName>
    <definedName name="_xlnm.Print_Area" localSheetId="4">'FONDO GL CDI'!$B$1:$C$25</definedName>
    <definedName name="_xlnm.Print_Area" localSheetId="5">'FONDO MUTUAL'!$B$1:$C$145</definedName>
    <definedName name="_xlnm.Print_Area" localSheetId="2">GL!$B$1:$C$21</definedName>
    <definedName name="_xlnm.Print_Area" localSheetId="6">'RC'!$B$1:$C$88</definedName>
    <definedName name="FSD" localSheetId="4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2">GL!$1:$11</definedName>
    <definedName name="_xlnm.Print_Titles" localSheetId="6">'RC'!$1:$11</definedName>
  </definedNames>
  <calcPr calcId="162913"/>
</workbook>
</file>

<file path=xl/calcChain.xml><?xml version="1.0" encoding="utf-8"?>
<calcChain xmlns="http://schemas.openxmlformats.org/spreadsheetml/2006/main">
  <c r="C25" i="24" l="1"/>
  <c r="C24" i="24" s="1"/>
  <c r="C40" i="24"/>
  <c r="C38" i="24"/>
  <c r="C35" i="24"/>
  <c r="C32" i="24"/>
  <c r="C30" i="24"/>
  <c r="C18" i="24"/>
  <c r="C47" i="27"/>
  <c r="C44" i="27"/>
  <c r="C26" i="27"/>
  <c r="C16" i="23"/>
  <c r="C34" i="24" l="1"/>
  <c r="C83" i="27" l="1"/>
  <c r="C79" i="27"/>
  <c r="C74" i="27"/>
  <c r="C72" i="27"/>
  <c r="C67" i="27"/>
  <c r="C65" i="27"/>
  <c r="C63" i="27"/>
  <c r="C61" i="27"/>
  <c r="C59" i="27"/>
  <c r="C57" i="27"/>
  <c r="C52" i="27"/>
  <c r="C49" i="27"/>
  <c r="C42" i="27"/>
  <c r="C36" i="27"/>
  <c r="C33" i="27"/>
  <c r="C31" i="27"/>
  <c r="C29" i="27"/>
  <c r="C24" i="27"/>
  <c r="C20" i="27"/>
  <c r="C17" i="27"/>
  <c r="C15" i="27"/>
  <c r="C13" i="27"/>
  <c r="C140" i="26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20" i="25"/>
  <c r="C19" i="25" s="1"/>
  <c r="C16" i="25"/>
  <c r="C15" i="25" s="1"/>
  <c r="C13" i="25"/>
  <c r="C12" i="25" s="1"/>
  <c r="C28" i="24"/>
  <c r="C27" i="24" s="1"/>
  <c r="C22" i="24"/>
  <c r="C17" i="24" s="1"/>
  <c r="C15" i="24"/>
  <c r="C13" i="24"/>
  <c r="C15" i="23"/>
  <c r="C13" i="23"/>
  <c r="C12" i="23" s="1"/>
  <c r="C91" i="26" l="1"/>
  <c r="C61" i="26"/>
  <c r="C125" i="26"/>
  <c r="C42" i="26"/>
  <c r="C12" i="26"/>
  <c r="C23" i="25"/>
  <c r="C25" i="25" s="1"/>
  <c r="C12" i="24"/>
  <c r="C42" i="24" s="1"/>
  <c r="C35" i="27"/>
  <c r="C12" i="27"/>
  <c r="C28" i="27"/>
  <c r="C56" i="27"/>
  <c r="C71" i="27"/>
  <c r="C19" i="23"/>
  <c r="C21" i="23" s="1"/>
  <c r="C143" i="26" l="1"/>
  <c r="C145" i="26" s="1"/>
  <c r="C44" i="24"/>
  <c r="C86" i="27"/>
  <c r="C88" i="27" s="1"/>
  <c r="C13" i="22"/>
  <c r="C15" i="22"/>
  <c r="C17" i="22"/>
  <c r="C21" i="22"/>
  <c r="C26" i="22"/>
  <c r="C30" i="22"/>
  <c r="C32" i="22"/>
  <c r="C35" i="22"/>
  <c r="C41" i="22"/>
  <c r="C45" i="22"/>
  <c r="C48" i="22"/>
  <c r="C50" i="22"/>
  <c r="C53" i="22"/>
  <c r="C56" i="22"/>
  <c r="C60" i="22"/>
  <c r="C64" i="22"/>
  <c r="C67" i="22"/>
  <c r="C69" i="22"/>
  <c r="C71" i="22"/>
  <c r="C73" i="22"/>
  <c r="C76" i="22"/>
  <c r="C79" i="22"/>
  <c r="C81" i="22"/>
  <c r="C84" i="22"/>
  <c r="C75" i="22" l="1"/>
  <c r="C59" i="22"/>
  <c r="C40" i="22"/>
  <c r="C29" i="22"/>
  <c r="C12" i="22"/>
  <c r="C15" i="21" l="1"/>
  <c r="C77" i="21" l="1"/>
  <c r="C75" i="21"/>
  <c r="C73" i="21"/>
  <c r="C71" i="21"/>
  <c r="C69" i="21"/>
  <c r="C66" i="21"/>
  <c r="C64" i="21"/>
  <c r="C62" i="21"/>
  <c r="C60" i="21"/>
  <c r="C58" i="21"/>
  <c r="C56" i="21"/>
  <c r="C54" i="21"/>
  <c r="C52" i="21"/>
  <c r="C49" i="21"/>
  <c r="C47" i="21"/>
  <c r="C45" i="21"/>
  <c r="C43" i="21"/>
  <c r="C41" i="21"/>
  <c r="C39" i="21"/>
  <c r="C37" i="21"/>
  <c r="C34" i="21"/>
  <c r="C32" i="21"/>
  <c r="C30" i="21"/>
  <c r="C28" i="21"/>
  <c r="C25" i="21"/>
  <c r="C23" i="21"/>
  <c r="C21" i="21"/>
  <c r="C19" i="21"/>
  <c r="C17" i="21"/>
  <c r="C13" i="21"/>
  <c r="C36" i="21" l="1"/>
  <c r="C12" i="21"/>
  <c r="C51" i="21"/>
  <c r="C68" i="21"/>
  <c r="C27" i="21"/>
  <c r="C80" i="21" l="1"/>
  <c r="C82" i="21" s="1"/>
  <c r="C87" i="22" l="1"/>
  <c r="C89" i="22" s="1"/>
</calcChain>
</file>

<file path=xl/sharedStrings.xml><?xml version="1.0" encoding="utf-8"?>
<sst xmlns="http://schemas.openxmlformats.org/spreadsheetml/2006/main" count="452" uniqueCount="135">
  <si>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</si>
  <si>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</si>
  <si>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</si>
  <si>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</si>
  <si>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</si>
  <si>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</si>
  <si>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</si>
  <si>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</si>
  <si>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</si>
  <si>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</si>
  <si>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</si>
  <si>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</si>
  <si>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</si>
  <si>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</si>
  <si>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</si>
  <si>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</si>
  <si>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</si>
  <si>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</si>
  <si>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</si>
  <si>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</si>
  <si>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</si>
  <si>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</si>
  <si>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</si>
  <si>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</si>
  <si>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</si>
  <si>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</si>
  <si>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</si>
  <si>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</si>
  <si>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</si>
  <si>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</si>
  <si>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</si>
  <si>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</si>
  <si>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</si>
  <si>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</si>
  <si>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</si>
  <si>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</si>
  <si>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</si>
  <si>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</si>
  <si>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</si>
  <si>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</si>
  <si>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</si>
  <si>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</si>
  <si>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</si>
  <si>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</si>
  <si>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</si>
  <si>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</si>
  <si>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</si>
  <si>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</si>
  <si>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</si>
  <si>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</si>
  <si>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</si>
  <si>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</si>
  <si>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</si>
  <si>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</si>
  <si>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</si>
  <si>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</si>
  <si>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</si>
  <si>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</si>
  <si>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</si>
  <si>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</si>
  <si>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</si>
  <si>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</si>
  <si>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</si>
  <si>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</si>
  <si>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</si>
  <si>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</si>
  <si>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</si>
  <si>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</si>
  <si>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</si>
  <si>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</si>
  <si>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</si>
  <si>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</si>
  <si>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</si>
  <si>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</si>
  <si>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</si>
  <si>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</si>
  <si>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</si>
  <si>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</si>
  <si>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</si>
  <si>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</si>
  <si>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</si>
  <si>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</si>
  <si>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</si>
  <si>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</si>
  <si>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</si>
  <si>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</si>
  <si>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</si>
  <si>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</si>
  <si>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PROGRAMA DE CAPACITACIÓN PARA PRODUCTORES E INTERMEDIARIOS FINANCIEROS RURALES</t>
  </si>
  <si>
    <t>PROGRAMA DE APOYO A UNIDADES DE PROMOCIÓN DE CRÉDITO</t>
  </si>
  <si>
    <t>OCTUBRE  - DICIEMBRE 2016</t>
  </si>
  <si>
    <t>PROGRAMA PARA LA CONSTITUCION DE GARANTIAS LIQUIDAS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</si>
  <si>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</si>
  <si>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</si>
  <si>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</si>
  <si>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</si>
  <si>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</si>
  <si>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</si>
  <si>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AUTLAN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</si>
  <si>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</si>
  <si>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</si>
  <si>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</si>
  <si>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</si>
  <si>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</si>
  <si>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</si>
  <si>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</si>
  <si>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</si>
  <si>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</si>
  <si>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</si>
  <si>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</si>
  <si>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</si>
  <si>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</si>
  <si>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</si>
  <si>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</si>
  <si>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</si>
  <si>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</si>
  <si>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</si>
  <si>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</si>
  <si>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</si>
  <si>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</si>
  <si>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</si>
  <si>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</si>
  <si>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</si>
  <si>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</si>
  <si>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</si>
  <si>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</si>
  <si>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</si>
  <si>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</si>
  <si>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</si>
  <si>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</si>
  <si>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</si>
  <si>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</si>
  <si>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</si>
  <si>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OCTUBRE - DICIEMBRE 2016</t>
  </si>
  <si>
    <t>SOLIDARIDAD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</si>
</sst>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9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8">
    <xf numFmtId="0" fontId="0" fillId="0" borderId="0" xfId="0"/>
    <xf numFmtId="0" fontId="4" fillId="24" borderId="10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1" fillId="0" borderId="0" xfId="324"/>
    <xf numFmtId="44" fontId="1" fillId="0" borderId="0" xfId="324" applyNumberFormat="1"/>
    <xf numFmtId="43" fontId="0" fillId="0" borderId="0" xfId="263" applyFont="1"/>
    <xf numFmtId="0" fontId="1" fillId="0" borderId="0" xfId="324" applyFont="1"/>
    <xf numFmtId="0" fontId="2" fillId="0" borderId="0" xfId="324" applyFont="1"/>
    <xf numFmtId="164" fontId="2" fillId="0" borderId="0" xfId="324" applyNumberFormat="1" applyFont="1"/>
    <xf numFmtId="0" fontId="1" fillId="0" borderId="0" xfId="324" applyFont="1" applyBorder="1"/>
    <xf numFmtId="164" fontId="2" fillId="0" borderId="0" xfId="324" applyNumberFormat="1" applyFont="1" applyBorder="1"/>
    <xf numFmtId="164" fontId="5" fillId="0" borderId="0" xfId="324" applyNumberFormat="1" applyFont="1" applyBorder="1"/>
    <xf numFmtId="44" fontId="4" fillId="25" borderId="13" xfId="324" applyNumberFormat="1" applyFont="1" applyFill="1" applyBorder="1" applyAlignment="1">
      <alignment horizontal="center" vertical="center"/>
    </xf>
    <xf numFmtId="164" fontId="4" fillId="0" borderId="14" xfId="324" applyNumberFormat="1" applyFont="1" applyBorder="1"/>
    <xf numFmtId="0" fontId="4" fillId="25" borderId="15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/>
    </xf>
    <xf numFmtId="0" fontId="4" fillId="25" borderId="16" xfId="0" applyFont="1" applyFill="1" applyBorder="1" applyAlignment="1">
      <alignment horizontal="left"/>
    </xf>
    <xf numFmtId="44" fontId="1" fillId="25" borderId="13" xfId="324" applyNumberFormat="1" applyFont="1" applyFill="1" applyBorder="1" applyAlignment="1">
      <alignment horizontal="center" vertical="center"/>
    </xf>
    <xf numFmtId="43" fontId="4" fillId="25" borderId="17" xfId="252" applyFont="1" applyFill="1" applyBorder="1" applyAlignment="1">
      <alignment horizontal="center" vertical="center" wrapText="1"/>
    </xf>
    <xf numFmtId="43" fontId="4" fillId="25" borderId="18" xfId="252" applyFont="1" applyFill="1" applyBorder="1" applyAlignment="1">
      <alignment horizontal="center" vertical="center" wrapText="1"/>
    </xf>
    <xf numFmtId="43" fontId="3" fillId="25" borderId="18" xfId="252" applyFont="1" applyFill="1" applyBorder="1" applyAlignment="1">
      <alignment horizontal="center" vertical="center" wrapText="1"/>
    </xf>
    <xf numFmtId="0" fontId="4" fillId="25" borderId="13" xfId="0" applyFont="1" applyFill="1" applyBorder="1" applyAlignment="1"/>
    <xf numFmtId="0" fontId="4" fillId="25" borderId="17" xfId="0" applyFont="1" applyFill="1" applyBorder="1" applyAlignment="1">
      <alignment horizontal="center"/>
    </xf>
    <xf numFmtId="0" fontId="4" fillId="25" borderId="18" xfId="0" applyFont="1" applyFill="1" applyBorder="1" applyAlignment="1">
      <alignment horizontal="center"/>
    </xf>
    <xf numFmtId="43" fontId="3" fillId="25" borderId="19" xfId="252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right" indent="1"/>
    </xf>
    <xf numFmtId="0" fontId="3" fillId="25" borderId="19" xfId="0" applyFont="1" applyFill="1" applyBorder="1" applyAlignment="1">
      <alignment horizontal="right" indent="1"/>
    </xf>
    <xf numFmtId="0" fontId="3" fillId="25" borderId="11" xfId="0" applyFont="1" applyFill="1" applyBorder="1" applyAlignment="1">
      <alignment horizontal="right" indent="1"/>
    </xf>
    <xf numFmtId="0" fontId="4" fillId="0" borderId="13" xfId="324" applyFont="1" applyBorder="1" applyAlignment="1">
      <alignment horizontal="center"/>
    </xf>
    <xf numFmtId="0" fontId="3" fillId="25" borderId="16" xfId="0" applyFont="1" applyFill="1" applyBorder="1" applyAlignment="1">
      <alignment horizontal="right" indent="1"/>
    </xf>
    <xf numFmtId="0" fontId="4" fillId="25" borderId="10" xfId="0" applyFont="1" applyFill="1" applyBorder="1" applyAlignment="1">
      <alignment horizontal="center"/>
    </xf>
    <xf numFmtId="0" fontId="4" fillId="25" borderId="10" xfId="0" applyFont="1" applyFill="1" applyBorder="1" applyAlignment="1"/>
    <xf numFmtId="44" fontId="4" fillId="25" borderId="17" xfId="0" applyNumberFormat="1" applyFont="1" applyFill="1" applyBorder="1" applyAlignment="1">
      <alignment horizontal="center" vertical="center" wrapText="1"/>
    </xf>
    <xf numFmtId="0" fontId="2" fillId="0" borderId="0" xfId="324" applyFont="1" applyBorder="1"/>
    <xf numFmtId="0" fontId="4" fillId="0" borderId="0" xfId="324" applyFont="1" applyBorder="1"/>
    <xf numFmtId="0" fontId="1" fillId="0" borderId="0" xfId="324" applyBorder="1"/>
    <xf numFmtId="0" fontId="5" fillId="0" borderId="0" xfId="324" applyFont="1" applyAlignment="1">
      <alignment vertical="center" wrapText="1"/>
    </xf>
    <xf numFmtId="0" fontId="6" fillId="0" borderId="0" xfId="324" applyFont="1" applyAlignment="1">
      <alignment horizontal="center" wrapText="1"/>
    </xf>
    <xf numFmtId="4" fontId="1" fillId="0" borderId="0" xfId="324" applyNumberFormat="1"/>
    <xf numFmtId="43" fontId="1" fillId="0" borderId="0" xfId="252" applyFont="1"/>
    <xf numFmtId="43" fontId="1" fillId="0" borderId="0" xfId="324" applyNumberFormat="1"/>
    <xf numFmtId="0" fontId="2" fillId="0" borderId="0" xfId="324" applyFont="1" applyAlignment="1">
      <alignment horizontal="right"/>
    </xf>
    <xf numFmtId="0" fontId="4" fillId="0" borderId="0" xfId="324" applyFont="1" applyAlignment="1"/>
    <xf numFmtId="0" fontId="25" fillId="0" borderId="0" xfId="324" applyFont="1" applyBorder="1" applyAlignment="1">
      <alignment horizontal="center" wrapText="1"/>
    </xf>
    <xf numFmtId="0" fontId="6" fillId="0" borderId="0" xfId="324" applyFont="1" applyAlignment="1">
      <alignment wrapText="1"/>
    </xf>
    <xf numFmtId="0" fontId="4" fillId="0" borderId="0" xfId="324" applyFont="1" applyBorder="1" applyAlignment="1">
      <alignment horizontal="center" wrapText="1"/>
    </xf>
    <xf numFmtId="0" fontId="4" fillId="24" borderId="10" xfId="324" applyFont="1" applyFill="1" applyBorder="1" applyAlignment="1">
      <alignment horizontal="center"/>
    </xf>
    <xf numFmtId="44" fontId="4" fillId="24" borderId="12" xfId="324" applyNumberFormat="1" applyFont="1" applyFill="1" applyBorder="1" applyAlignment="1">
      <alignment horizontal="center" vertical="center"/>
    </xf>
    <xf numFmtId="0" fontId="4" fillId="25" borderId="13" xfId="324" applyFont="1" applyFill="1" applyBorder="1" applyAlignment="1"/>
    <xf numFmtId="44" fontId="4" fillId="25" borderId="13" xfId="324" applyNumberFormat="1" applyFont="1" applyFill="1" applyBorder="1" applyAlignment="1">
      <alignment horizontal="center" vertical="center" wrapText="1"/>
    </xf>
    <xf numFmtId="0" fontId="4" fillId="25" borderId="17" xfId="324" applyFont="1" applyFill="1" applyBorder="1" applyAlignment="1">
      <alignment horizontal="center"/>
    </xf>
    <xf numFmtId="43" fontId="4" fillId="25" borderId="18" xfId="263" applyFont="1" applyFill="1" applyBorder="1" applyAlignment="1">
      <alignment horizontal="center" vertical="center" wrapText="1"/>
    </xf>
    <xf numFmtId="0" fontId="1" fillId="25" borderId="18" xfId="324" applyFont="1" applyFill="1" applyBorder="1" applyAlignment="1">
      <alignment horizontal="right" indent="1"/>
    </xf>
    <xf numFmtId="43" fontId="1" fillId="25" borderId="18" xfId="263" applyFont="1" applyFill="1" applyBorder="1" applyAlignment="1">
      <alignment horizontal="center" vertical="center" wrapText="1"/>
    </xf>
    <xf numFmtId="0" fontId="4" fillId="25" borderId="18" xfId="324" applyFont="1" applyFill="1" applyBorder="1" applyAlignment="1">
      <alignment horizontal="center"/>
    </xf>
    <xf numFmtId="0" fontId="4" fillId="25" borderId="13" xfId="324" applyFont="1" applyFill="1" applyBorder="1" applyAlignment="1">
      <alignment horizontal="left"/>
    </xf>
    <xf numFmtId="0" fontId="1" fillId="25" borderId="16" xfId="324" applyFont="1" applyFill="1" applyBorder="1" applyAlignment="1">
      <alignment horizontal="left"/>
    </xf>
    <xf numFmtId="43" fontId="1" fillId="25" borderId="13" xfId="263" applyFont="1" applyFill="1" applyBorder="1" applyAlignment="1">
      <alignment horizontal="center" vertical="center"/>
    </xf>
    <xf numFmtId="0" fontId="2" fillId="0" borderId="0" xfId="324" applyFont="1" applyBorder="1" applyAlignment="1">
      <alignment horizontal="right"/>
    </xf>
    <xf numFmtId="0" fontId="4" fillId="0" borderId="0" xfId="324" applyFont="1" applyBorder="1" applyAlignment="1"/>
    <xf numFmtId="0" fontId="4" fillId="25" borderId="11" xfId="324" applyFont="1" applyFill="1" applyBorder="1" applyAlignment="1">
      <alignment horizontal="center"/>
    </xf>
    <xf numFmtId="0" fontId="1" fillId="25" borderId="11" xfId="324" applyFont="1" applyFill="1" applyBorder="1" applyAlignment="1">
      <alignment horizontal="right" indent="1"/>
    </xf>
    <xf numFmtId="0" fontId="1" fillId="25" borderId="13" xfId="324" applyFont="1" applyFill="1" applyBorder="1" applyAlignment="1">
      <alignment horizontal="left"/>
    </xf>
    <xf numFmtId="0" fontId="1" fillId="25" borderId="16" xfId="324" applyFont="1" applyFill="1" applyBorder="1" applyAlignment="1">
      <alignment horizontal="right" indent="1"/>
    </xf>
    <xf numFmtId="43" fontId="1" fillId="25" borderId="19" xfId="263" applyFont="1" applyFill="1" applyBorder="1" applyAlignment="1">
      <alignment horizontal="center" vertical="center" wrapText="1"/>
    </xf>
    <xf numFmtId="0" fontId="4" fillId="25" borderId="10" xfId="324" applyFont="1" applyFill="1" applyBorder="1" applyAlignment="1">
      <alignment horizontal="center"/>
    </xf>
    <xf numFmtId="43" fontId="4" fillId="25" borderId="17" xfId="263" applyFont="1" applyFill="1" applyBorder="1" applyAlignment="1">
      <alignment horizontal="center" vertical="center" wrapText="1"/>
    </xf>
    <xf numFmtId="0" fontId="1" fillId="25" borderId="21" xfId="324" applyFont="1" applyFill="1" applyBorder="1" applyAlignment="1">
      <alignment horizontal="right" indent="1"/>
    </xf>
    <xf numFmtId="43" fontId="1" fillId="25" borderId="22" xfId="263" applyFont="1" applyFill="1" applyBorder="1" applyAlignment="1">
      <alignment horizontal="center" vertical="center" wrapText="1"/>
    </xf>
    <xf numFmtId="0" fontId="26" fillId="0" borderId="0" xfId="324" applyFont="1"/>
    <xf numFmtId="43" fontId="27" fillId="25" borderId="18" xfId="263" applyFont="1" applyFill="1" applyBorder="1" applyAlignment="1">
      <alignment horizontal="center" vertical="center" wrapText="1"/>
    </xf>
    <xf numFmtId="43" fontId="28" fillId="25" borderId="18" xfId="263" applyFont="1" applyFill="1" applyBorder="1" applyAlignment="1">
      <alignment horizontal="center" vertical="center" wrapText="1"/>
    </xf>
    <xf numFmtId="0" fontId="4" fillId="0" borderId="20" xfId="324" applyFont="1" applyBorder="1" applyAlignment="1">
      <alignment horizontal="left" vertical="top" wrapText="1"/>
    </xf>
    <xf numFmtId="0" fontId="5" fillId="0" borderId="0" xfId="324" applyFont="1" applyAlignment="1">
      <alignment horizontal="center"/>
    </xf>
    <xf numFmtId="0" fontId="4" fillId="0" borderId="0" xfId="324" applyFont="1" applyBorder="1" applyAlignment="1">
      <alignment horizontal="center" wrapText="1"/>
    </xf>
    <xf numFmtId="49" fontId="4" fillId="0" borderId="0" xfId="324" applyNumberFormat="1" applyFont="1" applyAlignment="1">
      <alignment horizontal="center"/>
    </xf>
  </cellXfs>
  <cellStyles count="467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8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" xfId="252" builtinId="3"/>
    <cellStyle name="Millares 10" xfId="253"/>
    <cellStyle name="Millares 11" xfId="254"/>
    <cellStyle name="Millares 12" xfId="255"/>
    <cellStyle name="Millares 13" xfId="256"/>
    <cellStyle name="Millares 14" xfId="257"/>
    <cellStyle name="Millares 15" xfId="258"/>
    <cellStyle name="Millares 16" xfId="259"/>
    <cellStyle name="Millares 16 2" xfId="260"/>
    <cellStyle name="Millares 17" xfId="261"/>
    <cellStyle name="Millares 18" xfId="262"/>
    <cellStyle name="Millares 19" xfId="263"/>
    <cellStyle name="Millares 2" xfId="264"/>
    <cellStyle name="Millares 2 2" xfId="265"/>
    <cellStyle name="Millares 3" xfId="266"/>
    <cellStyle name="Millares 4" xfId="267"/>
    <cellStyle name="Millares 5" xfId="268"/>
    <cellStyle name="Millares 6" xfId="269"/>
    <cellStyle name="Millares 7" xfId="270"/>
    <cellStyle name="Millares 8" xfId="271"/>
    <cellStyle name="Millares 9" xfId="272"/>
    <cellStyle name="Moneda 2" xfId="273"/>
    <cellStyle name="Moneda 3" xfId="274"/>
    <cellStyle name="Moneda 4" xfId="275"/>
    <cellStyle name="Moneda 5" xfId="276"/>
    <cellStyle name="Neutral" xfId="277" builtinId="28" customBuiltin="1"/>
    <cellStyle name="Neutral 2" xfId="278"/>
    <cellStyle name="Neutral 2 2" xfId="279"/>
    <cellStyle name="Neutral 2 2 2" xfId="280"/>
    <cellStyle name="Neutral 2 2 2 2" xfId="281"/>
    <cellStyle name="Neutral 2 3" xfId="282"/>
    <cellStyle name="Neutral 3" xfId="283"/>
    <cellStyle name="Neutral 3 2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4 2" xfId="290"/>
    <cellStyle name="Normal 15" xfId="291"/>
    <cellStyle name="Normal 16" xfId="292"/>
    <cellStyle name="Normal 16 2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 4" xfId="300"/>
    <cellStyle name="Normal 2 5" xfId="301"/>
    <cellStyle name="Normal 2 6" xfId="302"/>
    <cellStyle name="Normal 2 7" xfId="303"/>
    <cellStyle name="Normal 2 8" xfId="304"/>
    <cellStyle name="Normal 20" xfId="305"/>
    <cellStyle name="Normal 21" xfId="306"/>
    <cellStyle name="Normal 22" xfId="307"/>
    <cellStyle name="Normal 23" xfId="308"/>
    <cellStyle name="Normal 24" xfId="309"/>
    <cellStyle name="Normal 25" xfId="310"/>
    <cellStyle name="Normal 26" xfId="311"/>
    <cellStyle name="Normal 27" xfId="312"/>
    <cellStyle name="Normal 27 2" xfId="313"/>
    <cellStyle name="Normal 28" xfId="314"/>
    <cellStyle name="Normal 28 2" xfId="315"/>
    <cellStyle name="Normal 29" xfId="316"/>
    <cellStyle name="Normal 3" xfId="317"/>
    <cellStyle name="Normal 3 2" xfId="318"/>
    <cellStyle name="Normal 3 3" xfId="319"/>
    <cellStyle name="Normal 3 4" xfId="320"/>
    <cellStyle name="Normal 3 5" xfId="321"/>
    <cellStyle name="Normal 30" xfId="322"/>
    <cellStyle name="Normal 31" xfId="323"/>
    <cellStyle name="Normal 32" xfId="324"/>
    <cellStyle name="Normal 4" xfId="325"/>
    <cellStyle name="Normal 5" xfId="326"/>
    <cellStyle name="Normal 6" xfId="327"/>
    <cellStyle name="Normal 7" xfId="328"/>
    <cellStyle name="Normal 8" xfId="329"/>
    <cellStyle name="Normal 9" xfId="330"/>
    <cellStyle name="Notas" xfId="331" builtinId="10" customBuiltin="1"/>
    <cellStyle name="Notas 10" xfId="332"/>
    <cellStyle name="Notas 10 2" xfId="333"/>
    <cellStyle name="Notas 11" xfId="334"/>
    <cellStyle name="Notas 11 2" xfId="335"/>
    <cellStyle name="Notas 12" xfId="336"/>
    <cellStyle name="Notas 12 2" xfId="337"/>
    <cellStyle name="Notas 13" xfId="338"/>
    <cellStyle name="Notas 13 2" xfId="339"/>
    <cellStyle name="Notas 14" xfId="340"/>
    <cellStyle name="Notas 14 2" xfId="341"/>
    <cellStyle name="Notas 15" xfId="342"/>
    <cellStyle name="Notas 15 2" xfId="343"/>
    <cellStyle name="Notas 16" xfId="344"/>
    <cellStyle name="Notas 16 2" xfId="345"/>
    <cellStyle name="Notas 17" xfId="346"/>
    <cellStyle name="Notas 17 2" xfId="347"/>
    <cellStyle name="Notas 18" xfId="348"/>
    <cellStyle name="Notas 18 2" xfId="349"/>
    <cellStyle name="Notas 19" xfId="350"/>
    <cellStyle name="Notas 19 2" xfId="351"/>
    <cellStyle name="Notas 2" xfId="352"/>
    <cellStyle name="Notas 2 2" xfId="353"/>
    <cellStyle name="Notas 2 2 2" xfId="354"/>
    <cellStyle name="Notas 2 2 2 2" xfId="355"/>
    <cellStyle name="Notas 2 3" xfId="356"/>
    <cellStyle name="Notas 20" xfId="357"/>
    <cellStyle name="Notas 20 2" xfId="358"/>
    <cellStyle name="Notas 21" xfId="359"/>
    <cellStyle name="Notas 21 2" xfId="360"/>
    <cellStyle name="Notas 22" xfId="361"/>
    <cellStyle name="Notas 22 2" xfId="362"/>
    <cellStyle name="Notas 23" xfId="363"/>
    <cellStyle name="Notas 23 2" xfId="364"/>
    <cellStyle name="Notas 24" xfId="365"/>
    <cellStyle name="Notas 24 2" xfId="366"/>
    <cellStyle name="Notas 25" xfId="367"/>
    <cellStyle name="Notas 25 2" xfId="368"/>
    <cellStyle name="Notas 26" xfId="369"/>
    <cellStyle name="Notas 26 2" xfId="370"/>
    <cellStyle name="Notas 27" xfId="371"/>
    <cellStyle name="Notas 27 2" xfId="372"/>
    <cellStyle name="Notas 28" xfId="373"/>
    <cellStyle name="Notas 28 2" xfId="374"/>
    <cellStyle name="Notas 29" xfId="375"/>
    <cellStyle name="Notas 29 2" xfId="376"/>
    <cellStyle name="Notas 3" xfId="377"/>
    <cellStyle name="Notas 3 2" xfId="378"/>
    <cellStyle name="Notas 30" xfId="379"/>
    <cellStyle name="Notas 30 2" xfId="380"/>
    <cellStyle name="Notas 31" xfId="381"/>
    <cellStyle name="Notas 32" xfId="382"/>
    <cellStyle name="Notas 4" xfId="383"/>
    <cellStyle name="Notas 4 2" xfId="384"/>
    <cellStyle name="Notas 5" xfId="385"/>
    <cellStyle name="Notas 5 2" xfId="386"/>
    <cellStyle name="Notas 6" xfId="387"/>
    <cellStyle name="Notas 6 2" xfId="388"/>
    <cellStyle name="Notas 7" xfId="389"/>
    <cellStyle name="Notas 7 2" xfId="390"/>
    <cellStyle name="Notas 8" xfId="391"/>
    <cellStyle name="Notas 8 2" xfId="392"/>
    <cellStyle name="Notas 9" xfId="393"/>
    <cellStyle name="Notas 9 2" xfId="394"/>
    <cellStyle name="Porcentual 2" xfId="395"/>
    <cellStyle name="Porcentual 3" xfId="396"/>
    <cellStyle name="Porcentual 4" xfId="397"/>
    <cellStyle name="Porcentual 5" xfId="398"/>
    <cellStyle name="Porcentual 6" xfId="399"/>
    <cellStyle name="Porcentual 7" xfId="400"/>
    <cellStyle name="Porcentual 8" xfId="401"/>
    <cellStyle name="Porcentual 9" xfId="402"/>
    <cellStyle name="Salida" xfId="403" builtinId="21" customBuiltin="1"/>
    <cellStyle name="Salida 2" xfId="404"/>
    <cellStyle name="Salida 2 2" xfId="405"/>
    <cellStyle name="Salida 2 2 2" xfId="406"/>
    <cellStyle name="Salida 2 2 2 2" xfId="407"/>
    <cellStyle name="Salida 2 3" xfId="408"/>
    <cellStyle name="Salida 3" xfId="409"/>
    <cellStyle name="Salida 3 2" xfId="410"/>
    <cellStyle name="Texto de advertencia" xfId="411" builtinId="11" customBuiltin="1"/>
    <cellStyle name="Texto de advertencia 2" xfId="412"/>
    <cellStyle name="Texto de advertencia 2 2" xfId="413"/>
    <cellStyle name="Texto de advertencia 2 2 2" xfId="414"/>
    <cellStyle name="Texto de advertencia 2 2 2 2" xfId="415"/>
    <cellStyle name="Texto de advertencia 2 3" xfId="416"/>
    <cellStyle name="Texto de advertencia 3" xfId="417"/>
    <cellStyle name="Texto de advertencia 3 2" xfId="418"/>
    <cellStyle name="Texto explicativo" xfId="419" builtinId="53" customBuiltin="1"/>
    <cellStyle name="Texto explicativo 2" xfId="420"/>
    <cellStyle name="Texto explicativo 2 2" xfId="421"/>
    <cellStyle name="Texto explicativo 2 2 2" xfId="422"/>
    <cellStyle name="Texto explicativo 2 2 2 2" xfId="423"/>
    <cellStyle name="Texto explicativo 2 3" xfId="424"/>
    <cellStyle name="Texto explicativo 3" xfId="425"/>
    <cellStyle name="Texto explicativo 3 2" xfId="426"/>
    <cellStyle name="Título" xfId="427" builtinId="15" customBuiltin="1"/>
    <cellStyle name="Título 1 2" xfId="429"/>
    <cellStyle name="Título 1 2 2" xfId="430"/>
    <cellStyle name="Título 1 2 2 2" xfId="431"/>
    <cellStyle name="Título 1 2 2 2 2" xfId="432"/>
    <cellStyle name="Título 1 2 3" xfId="433"/>
    <cellStyle name="Título 1 3" xfId="434"/>
    <cellStyle name="Título 1 3 2" xfId="435"/>
    <cellStyle name="Título 2" xfId="436" builtinId="17" customBuiltin="1"/>
    <cellStyle name="Título 2 2" xfId="437"/>
    <cellStyle name="Título 2 2 2" xfId="438"/>
    <cellStyle name="Título 2 2 2 2" xfId="439"/>
    <cellStyle name="Título 2 2 2 2 2" xfId="440"/>
    <cellStyle name="Título 2 2 3" xfId="441"/>
    <cellStyle name="Título 2 3" xfId="442"/>
    <cellStyle name="Título 2 3 2" xfId="443"/>
    <cellStyle name="Título 3" xfId="444" builtinId="18" customBuiltin="1"/>
    <cellStyle name="Título 3 2" xfId="445"/>
    <cellStyle name="Título 3 2 2" xfId="446"/>
    <cellStyle name="Título 3 2 2 2" xfId="447"/>
    <cellStyle name="Título 3 2 2 2 2" xfId="448"/>
    <cellStyle name="Título 3 2 3" xfId="449"/>
    <cellStyle name="Título 3 3" xfId="450"/>
    <cellStyle name="Título 3 3 2" xfId="451"/>
    <cellStyle name="Título 4" xfId="452"/>
    <cellStyle name="Título 4 2" xfId="453"/>
    <cellStyle name="Título 4 2 2" xfId="454"/>
    <cellStyle name="Título 4 2 2 2" xfId="455"/>
    <cellStyle name="Título 4 3" xfId="456"/>
    <cellStyle name="Título 5" xfId="457"/>
    <cellStyle name="Título 5 2" xfId="458"/>
    <cellStyle name="Total" xfId="459" builtinId="25" customBuiltin="1"/>
    <cellStyle name="Total 2" xfId="460"/>
    <cellStyle name="Total 2 2" xfId="461"/>
    <cellStyle name="Total 2 2 2" xfId="462"/>
    <cellStyle name="Total 2 2 2 2" xfId="463"/>
    <cellStyle name="Total 2 3" xfId="464"/>
    <cellStyle name="Total 3" xfId="465"/>
    <cellStyle name="Total 3 2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308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06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3009901</xdr:colOff>
      <xdr:row>0</xdr:row>
      <xdr:rowOff>38100</xdr:rowOff>
    </xdr:from>
    <xdr:to>
      <xdr:col>2</xdr:col>
      <xdr:colOff>1809751</xdr:colOff>
      <xdr:row>3</xdr:row>
      <xdr:rowOff>138357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38100"/>
          <a:ext cx="1866900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zoomScaleNormal="100" workbookViewId="0">
      <selection activeCell="B9" sqref="B9:C9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5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8" x14ac:dyDescent="0.2">
      <c r="A1" s="8"/>
      <c r="B1" s="7"/>
      <c r="C1" s="9"/>
    </row>
    <row r="2" spans="1:8" x14ac:dyDescent="0.2">
      <c r="A2" s="8"/>
      <c r="B2" s="7"/>
      <c r="C2" s="9"/>
    </row>
    <row r="3" spans="1:8" x14ac:dyDescent="0.2">
      <c r="A3" s="8"/>
      <c r="B3" s="10"/>
      <c r="C3" s="11"/>
    </row>
    <row r="4" spans="1:8" x14ac:dyDescent="0.2">
      <c r="A4" s="35"/>
      <c r="B4" s="36"/>
      <c r="C4" s="12"/>
      <c r="D4" s="37"/>
    </row>
    <row r="5" spans="1:8" x14ac:dyDescent="0.2">
      <c r="A5" s="8"/>
      <c r="B5" s="74" t="s">
        <v>87</v>
      </c>
      <c r="C5" s="74"/>
    </row>
    <row r="6" spans="1:8" x14ac:dyDescent="0.2">
      <c r="A6" s="8"/>
      <c r="B6" s="38"/>
      <c r="C6" s="38"/>
    </row>
    <row r="7" spans="1:8" ht="26.25" customHeight="1" x14ac:dyDescent="0.2">
      <c r="A7" s="8"/>
      <c r="B7" s="76" t="s">
        <v>88</v>
      </c>
      <c r="C7" s="76"/>
    </row>
    <row r="8" spans="1:8" x14ac:dyDescent="0.2">
      <c r="A8" s="8"/>
      <c r="B8" s="39"/>
      <c r="C8" s="39"/>
    </row>
    <row r="9" spans="1:8" x14ac:dyDescent="0.2">
      <c r="A9" s="8"/>
      <c r="B9" s="77" t="s">
        <v>90</v>
      </c>
      <c r="C9" s="77"/>
    </row>
    <row r="10" spans="1:8" ht="13.5" thickBot="1" x14ac:dyDescent="0.25">
      <c r="A10" s="8"/>
      <c r="B10" s="75"/>
      <c r="C10" s="75"/>
    </row>
    <row r="11" spans="1:8" ht="13.5" thickBot="1" x14ac:dyDescent="0.25">
      <c r="B11" s="1" t="s">
        <v>0</v>
      </c>
      <c r="C11" s="3" t="s">
        <v>15</v>
      </c>
      <c r="D11" s="7"/>
    </row>
    <row r="12" spans="1:8" ht="13.5" thickBot="1" x14ac:dyDescent="0.25">
      <c r="B12" s="23" t="s">
        <v>37</v>
      </c>
      <c r="C12" s="16">
        <f>SUM(C13,C15,C17,C21,C26)</f>
        <v>3521590.8</v>
      </c>
    </row>
    <row r="13" spans="1:8" x14ac:dyDescent="0.2">
      <c r="B13" s="24" t="s">
        <v>60</v>
      </c>
      <c r="C13" s="21">
        <f>SUM(C14)</f>
        <v>195279.08</v>
      </c>
    </row>
    <row r="14" spans="1:8" x14ac:dyDescent="0.2">
      <c r="B14" s="27" t="s">
        <v>60</v>
      </c>
      <c r="C14" s="22">
        <v>195279.08</v>
      </c>
      <c r="E14" s="41"/>
      <c r="F14" s="5"/>
      <c r="G14" s="5"/>
      <c r="H14" s="5"/>
    </row>
    <row r="15" spans="1:8" x14ac:dyDescent="0.2">
      <c r="B15" s="25" t="s">
        <v>83</v>
      </c>
      <c r="C15" s="21">
        <f>SUM(C16)</f>
        <v>20000</v>
      </c>
      <c r="F15" s="5"/>
    </row>
    <row r="16" spans="1:8" x14ac:dyDescent="0.2">
      <c r="B16" s="27" t="s">
        <v>83</v>
      </c>
      <c r="C16" s="22">
        <v>20000</v>
      </c>
      <c r="E16" s="41"/>
      <c r="F16" s="5"/>
    </row>
    <row r="17" spans="2:7" ht="12.75" customHeight="1" x14ac:dyDescent="0.2">
      <c r="B17" s="25" t="s">
        <v>1</v>
      </c>
      <c r="C17" s="21">
        <f>SUM(C18:C20)</f>
        <v>586171.99</v>
      </c>
      <c r="F17" s="5"/>
    </row>
    <row r="18" spans="2:7" x14ac:dyDescent="0.2">
      <c r="B18" s="27" t="s">
        <v>21</v>
      </c>
      <c r="C18" s="22">
        <v>114238.34</v>
      </c>
      <c r="E18" s="41"/>
      <c r="F18" s="5"/>
      <c r="G18" s="5"/>
    </row>
    <row r="19" spans="2:7" x14ac:dyDescent="0.2">
      <c r="B19" s="27" t="s">
        <v>56</v>
      </c>
      <c r="C19" s="22">
        <v>411933.65</v>
      </c>
      <c r="E19" s="41"/>
      <c r="F19" s="5"/>
    </row>
    <row r="20" spans="2:7" x14ac:dyDescent="0.2">
      <c r="B20" s="27" t="s">
        <v>42</v>
      </c>
      <c r="C20" s="22">
        <v>60000</v>
      </c>
      <c r="E20" s="41"/>
      <c r="F20" s="5"/>
      <c r="G20" s="5"/>
    </row>
    <row r="21" spans="2:7" x14ac:dyDescent="0.2">
      <c r="B21" s="25" t="s">
        <v>35</v>
      </c>
      <c r="C21" s="21">
        <f>SUM(C22:C25)</f>
        <v>2630139.73</v>
      </c>
      <c r="F21" s="5"/>
    </row>
    <row r="22" spans="2:7" x14ac:dyDescent="0.2">
      <c r="B22" s="27" t="s">
        <v>49</v>
      </c>
      <c r="C22" s="22">
        <v>335958.08</v>
      </c>
      <c r="E22" s="41"/>
      <c r="F22" s="5"/>
      <c r="G22" s="5"/>
    </row>
    <row r="23" spans="2:7" x14ac:dyDescent="0.2">
      <c r="B23" s="27" t="s">
        <v>58</v>
      </c>
      <c r="C23" s="22">
        <v>153920</v>
      </c>
      <c r="E23" s="41"/>
      <c r="F23" s="5"/>
    </row>
    <row r="24" spans="2:7" x14ac:dyDescent="0.2">
      <c r="B24" s="27" t="s">
        <v>36</v>
      </c>
      <c r="C24" s="22">
        <v>1367438.15</v>
      </c>
      <c r="E24" s="41"/>
      <c r="F24" s="5"/>
    </row>
    <row r="25" spans="2:7" x14ac:dyDescent="0.2">
      <c r="B25" s="27" t="s">
        <v>57</v>
      </c>
      <c r="C25" s="22">
        <v>772823.5</v>
      </c>
      <c r="E25" s="41"/>
      <c r="F25" s="5"/>
    </row>
    <row r="26" spans="2:7" x14ac:dyDescent="0.2">
      <c r="B26" s="25" t="s">
        <v>26</v>
      </c>
      <c r="C26" s="21">
        <f>SUM(C27:C28)</f>
        <v>90000</v>
      </c>
      <c r="F26" s="5"/>
    </row>
    <row r="27" spans="2:7" x14ac:dyDescent="0.2">
      <c r="B27" s="27" t="s">
        <v>39</v>
      </c>
      <c r="C27" s="22">
        <v>30000</v>
      </c>
      <c r="E27" s="41"/>
      <c r="F27" s="5"/>
    </row>
    <row r="28" spans="2:7" ht="13.5" thickBot="1" x14ac:dyDescent="0.25">
      <c r="B28" s="27" t="s">
        <v>59</v>
      </c>
      <c r="C28" s="22">
        <v>60000</v>
      </c>
      <c r="E28" s="41"/>
      <c r="F28" s="5"/>
      <c r="G28" s="5"/>
    </row>
    <row r="29" spans="2:7" ht="13.5" thickBot="1" x14ac:dyDescent="0.25">
      <c r="B29" s="23" t="s">
        <v>4</v>
      </c>
      <c r="C29" s="16">
        <f>SUM(C30,C32,C35)</f>
        <v>4509170.6500000004</v>
      </c>
      <c r="F29" s="5"/>
    </row>
    <row r="30" spans="2:7" x14ac:dyDescent="0.2">
      <c r="B30" s="32" t="s">
        <v>46</v>
      </c>
      <c r="C30" s="20">
        <f>SUM(C31:C31)</f>
        <v>87855.99</v>
      </c>
      <c r="F30" s="5"/>
    </row>
    <row r="31" spans="2:7" x14ac:dyDescent="0.2">
      <c r="B31" s="29" t="s">
        <v>84</v>
      </c>
      <c r="C31" s="22">
        <v>87855.99</v>
      </c>
      <c r="E31" s="41"/>
      <c r="F31" s="5"/>
      <c r="G31" s="5"/>
    </row>
    <row r="32" spans="2:7" x14ac:dyDescent="0.2">
      <c r="B32" s="2" t="s">
        <v>23</v>
      </c>
      <c r="C32" s="21">
        <f>SUM(C33:C34)</f>
        <v>1526730.8399999999</v>
      </c>
      <c r="F32" s="5"/>
    </row>
    <row r="33" spans="2:7" x14ac:dyDescent="0.2">
      <c r="B33" s="29" t="s">
        <v>45</v>
      </c>
      <c r="C33" s="22">
        <v>926730.84</v>
      </c>
      <c r="E33" s="41"/>
      <c r="F33" s="5"/>
      <c r="G33" s="5"/>
    </row>
    <row r="34" spans="2:7" x14ac:dyDescent="0.2">
      <c r="B34" s="29" t="s">
        <v>25</v>
      </c>
      <c r="C34" s="22">
        <v>600000</v>
      </c>
      <c r="E34" s="41"/>
      <c r="F34" s="5"/>
    </row>
    <row r="35" spans="2:7" x14ac:dyDescent="0.2">
      <c r="B35" s="2" t="s">
        <v>5</v>
      </c>
      <c r="C35" s="21">
        <f>SUM(C36:C39)</f>
        <v>2894583.8200000003</v>
      </c>
      <c r="F35" s="5"/>
    </row>
    <row r="36" spans="2:7" x14ac:dyDescent="0.2">
      <c r="B36" s="29" t="s">
        <v>48</v>
      </c>
      <c r="C36" s="22">
        <v>276506.42000000004</v>
      </c>
      <c r="E36" s="41"/>
      <c r="F36" s="5"/>
      <c r="G36" s="5"/>
    </row>
    <row r="37" spans="2:7" x14ac:dyDescent="0.2">
      <c r="B37" s="29" t="s">
        <v>77</v>
      </c>
      <c r="C37" s="22">
        <v>538077.4</v>
      </c>
      <c r="E37" s="41"/>
      <c r="F37" s="5"/>
    </row>
    <row r="38" spans="2:7" x14ac:dyDescent="0.2">
      <c r="B38" s="29" t="s">
        <v>85</v>
      </c>
      <c r="C38" s="22">
        <v>80000</v>
      </c>
      <c r="E38" s="41"/>
      <c r="F38" s="5"/>
    </row>
    <row r="39" spans="2:7" ht="13.5" thickBot="1" x14ac:dyDescent="0.25">
      <c r="B39" s="31" t="s">
        <v>78</v>
      </c>
      <c r="C39" s="26">
        <v>2000000</v>
      </c>
      <c r="E39" s="41"/>
      <c r="F39" s="5"/>
    </row>
    <row r="40" spans="2:7" ht="13.5" thickBot="1" x14ac:dyDescent="0.25">
      <c r="B40" s="15" t="s">
        <v>6</v>
      </c>
      <c r="C40" s="16">
        <f>SUM(C41,C45,C48,C50,C53,C56)</f>
        <v>7050637.5199999996</v>
      </c>
      <c r="F40" s="5"/>
    </row>
    <row r="41" spans="2:7" x14ac:dyDescent="0.2">
      <c r="B41" s="2" t="s">
        <v>7</v>
      </c>
      <c r="C41" s="21">
        <f>SUM(C42:C44)</f>
        <v>1191973.4400000002</v>
      </c>
      <c r="F41" s="5"/>
    </row>
    <row r="42" spans="2:7" x14ac:dyDescent="0.2">
      <c r="B42" s="29" t="s">
        <v>17</v>
      </c>
      <c r="C42" s="22">
        <v>707305.81</v>
      </c>
      <c r="E42" s="41"/>
      <c r="F42" s="5"/>
    </row>
    <row r="43" spans="2:7" x14ac:dyDescent="0.2">
      <c r="B43" s="29" t="s">
        <v>63</v>
      </c>
      <c r="C43" s="22">
        <v>334685.66000000003</v>
      </c>
      <c r="E43" s="41"/>
      <c r="F43" s="5"/>
    </row>
    <row r="44" spans="2:7" x14ac:dyDescent="0.2">
      <c r="B44" s="29" t="s">
        <v>64</v>
      </c>
      <c r="C44" s="22">
        <v>149981.97</v>
      </c>
      <c r="E44" s="41"/>
      <c r="F44" s="5"/>
    </row>
    <row r="45" spans="2:7" x14ac:dyDescent="0.2">
      <c r="B45" s="2" t="s">
        <v>67</v>
      </c>
      <c r="C45" s="21">
        <f>SUM(C46:C47)</f>
        <v>455515.64999999997</v>
      </c>
      <c r="F45" s="5"/>
    </row>
    <row r="46" spans="2:7" x14ac:dyDescent="0.2">
      <c r="B46" s="29" t="s">
        <v>69</v>
      </c>
      <c r="C46" s="22">
        <v>59530.04</v>
      </c>
      <c r="E46" s="41"/>
      <c r="F46" s="5"/>
      <c r="G46" s="5"/>
    </row>
    <row r="47" spans="2:7" x14ac:dyDescent="0.2">
      <c r="B47" s="29" t="s">
        <v>68</v>
      </c>
      <c r="C47" s="22">
        <v>395985.61</v>
      </c>
      <c r="E47" s="41"/>
      <c r="F47" s="5"/>
    </row>
    <row r="48" spans="2:7" x14ac:dyDescent="0.2">
      <c r="B48" s="2" t="s">
        <v>52</v>
      </c>
      <c r="C48" s="21">
        <f>SUM(C49:C49)</f>
        <v>1688000</v>
      </c>
      <c r="F48" s="5"/>
      <c r="G48" s="5"/>
    </row>
    <row r="49" spans="2:7" x14ac:dyDescent="0.2">
      <c r="B49" s="29" t="s">
        <v>52</v>
      </c>
      <c r="C49" s="22">
        <v>1688000</v>
      </c>
      <c r="E49" s="41"/>
      <c r="F49" s="5"/>
    </row>
    <row r="50" spans="2:7" x14ac:dyDescent="0.2">
      <c r="B50" s="2" t="s">
        <v>65</v>
      </c>
      <c r="C50" s="21">
        <f>SUM(C51:C52)</f>
        <v>656619.30000000005</v>
      </c>
      <c r="F50" s="5"/>
    </row>
    <row r="51" spans="2:7" x14ac:dyDescent="0.2">
      <c r="B51" s="29" t="s">
        <v>66</v>
      </c>
      <c r="C51" s="22">
        <v>537552.30000000005</v>
      </c>
      <c r="E51" s="41"/>
      <c r="F51" s="5"/>
      <c r="G51" s="5"/>
    </row>
    <row r="52" spans="2:7" x14ac:dyDescent="0.2">
      <c r="B52" s="29" t="s">
        <v>65</v>
      </c>
      <c r="C52" s="22">
        <v>119067</v>
      </c>
      <c r="E52" s="41"/>
      <c r="F52" s="5"/>
    </row>
    <row r="53" spans="2:7" x14ac:dyDescent="0.2">
      <c r="B53" s="2" t="s">
        <v>8</v>
      </c>
      <c r="C53" s="21">
        <f>SUM(C54:C55)</f>
        <v>2517437.33</v>
      </c>
      <c r="F53" s="5"/>
    </row>
    <row r="54" spans="2:7" x14ac:dyDescent="0.2">
      <c r="B54" s="29" t="s">
        <v>43</v>
      </c>
      <c r="C54" s="22">
        <v>1146379.72</v>
      </c>
      <c r="E54" s="41"/>
      <c r="F54" s="5"/>
      <c r="G54" s="5"/>
    </row>
    <row r="55" spans="2:7" x14ac:dyDescent="0.2">
      <c r="B55" s="29" t="s">
        <v>54</v>
      </c>
      <c r="C55" s="22">
        <v>1371057.6099999999</v>
      </c>
      <c r="E55" s="41"/>
      <c r="F55" s="5"/>
    </row>
    <row r="56" spans="2:7" x14ac:dyDescent="0.2">
      <c r="B56" s="2" t="s">
        <v>3</v>
      </c>
      <c r="C56" s="21">
        <f>SUM(C57:C58)</f>
        <v>541091.80000000005</v>
      </c>
      <c r="F56" s="5"/>
    </row>
    <row r="57" spans="2:7" x14ac:dyDescent="0.2">
      <c r="B57" s="29" t="s">
        <v>22</v>
      </c>
      <c r="C57" s="22">
        <v>79243.600000000006</v>
      </c>
      <c r="E57" s="41"/>
      <c r="F57" s="5"/>
    </row>
    <row r="58" spans="2:7" ht="13.5" thickBot="1" x14ac:dyDescent="0.25">
      <c r="B58" s="29" t="s">
        <v>3</v>
      </c>
      <c r="C58" s="22">
        <v>461848.2</v>
      </c>
      <c r="E58" s="41"/>
      <c r="F58" s="5"/>
    </row>
    <row r="59" spans="2:7" ht="13.5" thickBot="1" x14ac:dyDescent="0.25">
      <c r="B59" s="15" t="s">
        <v>9</v>
      </c>
      <c r="C59" s="16">
        <f>SUM(C60,C64,C67,C69,C71,C73)</f>
        <v>2535684.83</v>
      </c>
      <c r="F59" s="5"/>
    </row>
    <row r="60" spans="2:7" x14ac:dyDescent="0.2">
      <c r="B60" s="2" t="s">
        <v>50</v>
      </c>
      <c r="C60" s="21">
        <f>SUM(C61:C63)</f>
        <v>384785.6</v>
      </c>
      <c r="F60" s="5"/>
    </row>
    <row r="61" spans="2:7" x14ac:dyDescent="0.2">
      <c r="B61" s="29" t="s">
        <v>70</v>
      </c>
      <c r="C61" s="22">
        <v>72215.8</v>
      </c>
      <c r="E61" s="41"/>
      <c r="F61" s="5"/>
      <c r="G61" s="5"/>
    </row>
    <row r="62" spans="2:7" x14ac:dyDescent="0.2">
      <c r="B62" s="29" t="s">
        <v>71</v>
      </c>
      <c r="C62" s="22">
        <v>259999.8</v>
      </c>
      <c r="E62" s="41"/>
      <c r="F62" s="5"/>
    </row>
    <row r="63" spans="2:7" x14ac:dyDescent="0.2">
      <c r="B63" s="29" t="s">
        <v>51</v>
      </c>
      <c r="C63" s="22">
        <v>52570</v>
      </c>
      <c r="E63" s="41"/>
      <c r="F63" s="5"/>
    </row>
    <row r="64" spans="2:7" x14ac:dyDescent="0.2">
      <c r="B64" s="2" t="s">
        <v>29</v>
      </c>
      <c r="C64" s="21">
        <f>SUM(C65:C66)</f>
        <v>184273.38</v>
      </c>
      <c r="F64" s="5"/>
      <c r="G64" s="5"/>
    </row>
    <row r="65" spans="2:7" x14ac:dyDescent="0.2">
      <c r="B65" s="29" t="s">
        <v>74</v>
      </c>
      <c r="C65" s="22">
        <v>87423.38</v>
      </c>
      <c r="E65" s="41"/>
      <c r="F65" s="5"/>
    </row>
    <row r="66" spans="2:7" x14ac:dyDescent="0.2">
      <c r="B66" s="29" t="s">
        <v>41</v>
      </c>
      <c r="C66" s="22">
        <v>96850</v>
      </c>
      <c r="E66" s="41"/>
      <c r="F66" s="5"/>
    </row>
    <row r="67" spans="2:7" x14ac:dyDescent="0.2">
      <c r="B67" s="2" t="s">
        <v>72</v>
      </c>
      <c r="C67" s="21">
        <f>SUM(C68)</f>
        <v>674089.41</v>
      </c>
      <c r="F67" s="5"/>
    </row>
    <row r="68" spans="2:7" x14ac:dyDescent="0.2">
      <c r="B68" s="29" t="s">
        <v>73</v>
      </c>
      <c r="C68" s="22">
        <v>674089.41</v>
      </c>
      <c r="E68" s="41"/>
      <c r="F68" s="5"/>
    </row>
    <row r="69" spans="2:7" x14ac:dyDescent="0.2">
      <c r="B69" s="2" t="s">
        <v>10</v>
      </c>
      <c r="C69" s="21">
        <f>SUM(C70:C70)</f>
        <v>409539.97</v>
      </c>
      <c r="F69" s="5"/>
      <c r="G69" s="5"/>
    </row>
    <row r="70" spans="2:7" x14ac:dyDescent="0.2">
      <c r="B70" s="29" t="s">
        <v>44</v>
      </c>
      <c r="C70" s="22">
        <v>409539.97</v>
      </c>
      <c r="E70" s="41"/>
      <c r="F70" s="5"/>
      <c r="G70" s="5"/>
    </row>
    <row r="71" spans="2:7" x14ac:dyDescent="0.2">
      <c r="B71" s="2" t="s">
        <v>47</v>
      </c>
      <c r="C71" s="21">
        <f>SUM(C72)</f>
        <v>500000</v>
      </c>
    </row>
    <row r="72" spans="2:7" x14ac:dyDescent="0.2">
      <c r="B72" s="29" t="s">
        <v>47</v>
      </c>
      <c r="C72" s="22">
        <v>500000</v>
      </c>
      <c r="E72" s="41"/>
    </row>
    <row r="73" spans="2:7" x14ac:dyDescent="0.2">
      <c r="B73" s="2" t="s">
        <v>12</v>
      </c>
      <c r="C73" s="21">
        <f>SUM(C74:C74)</f>
        <v>382996.47</v>
      </c>
    </row>
    <row r="74" spans="2:7" ht="13.5" thickBot="1" x14ac:dyDescent="0.25">
      <c r="B74" s="29" t="s">
        <v>40</v>
      </c>
      <c r="C74" s="22">
        <v>382996.47</v>
      </c>
      <c r="E74" s="41"/>
    </row>
    <row r="75" spans="2:7" ht="13.5" thickBot="1" x14ac:dyDescent="0.25">
      <c r="B75" s="23" t="s">
        <v>13</v>
      </c>
      <c r="C75" s="16">
        <f>+C76+C79+C81+C84</f>
        <v>516124.53</v>
      </c>
    </row>
    <row r="76" spans="2:7" x14ac:dyDescent="0.2">
      <c r="B76" s="25" t="s">
        <v>14</v>
      </c>
      <c r="C76" s="21">
        <f>SUM(C77:C78)</f>
        <v>129993.5</v>
      </c>
    </row>
    <row r="77" spans="2:7" x14ac:dyDescent="0.2">
      <c r="B77" s="27" t="s">
        <v>16</v>
      </c>
      <c r="C77" s="22">
        <v>99998.5</v>
      </c>
      <c r="E77" s="41"/>
    </row>
    <row r="78" spans="2:7" x14ac:dyDescent="0.2">
      <c r="B78" s="27" t="s">
        <v>32</v>
      </c>
      <c r="C78" s="22">
        <v>29995</v>
      </c>
      <c r="E78" s="41"/>
    </row>
    <row r="79" spans="2:7" x14ac:dyDescent="0.2">
      <c r="B79" s="25" t="s">
        <v>81</v>
      </c>
      <c r="C79" s="21">
        <f>SUM(C80)</f>
        <v>98201.03</v>
      </c>
      <c r="F79" s="5"/>
      <c r="G79" s="5"/>
    </row>
    <row r="80" spans="2:7" x14ac:dyDescent="0.2">
      <c r="B80" s="27" t="s">
        <v>86</v>
      </c>
      <c r="C80" s="22">
        <v>98201.03</v>
      </c>
      <c r="E80" s="41"/>
    </row>
    <row r="81" spans="2:7" x14ac:dyDescent="0.2">
      <c r="B81" s="25" t="s">
        <v>55</v>
      </c>
      <c r="C81" s="21">
        <f>SUM(C82:C83)</f>
        <v>169500</v>
      </c>
    </row>
    <row r="82" spans="2:7" x14ac:dyDescent="0.2">
      <c r="B82" s="27" t="s">
        <v>80</v>
      </c>
      <c r="C82" s="22">
        <v>60000</v>
      </c>
      <c r="E82" s="41"/>
      <c r="F82" s="5"/>
      <c r="G82" s="5"/>
    </row>
    <row r="83" spans="2:7" x14ac:dyDescent="0.2">
      <c r="B83" s="27" t="s">
        <v>79</v>
      </c>
      <c r="C83" s="22">
        <v>109500</v>
      </c>
      <c r="E83" s="41"/>
    </row>
    <row r="84" spans="2:7" x14ac:dyDescent="0.2">
      <c r="B84" s="25" t="s">
        <v>33</v>
      </c>
      <c r="C84" s="21">
        <f>SUM(C85)</f>
        <v>118430</v>
      </c>
      <c r="F84" s="5"/>
      <c r="G84" s="5"/>
    </row>
    <row r="85" spans="2:7" ht="14.25" customHeight="1" thickBot="1" x14ac:dyDescent="0.25">
      <c r="B85" s="28" t="s">
        <v>34</v>
      </c>
      <c r="C85" s="26">
        <v>118430</v>
      </c>
      <c r="E85" s="41"/>
      <c r="F85" s="5"/>
      <c r="G85" s="5"/>
    </row>
    <row r="86" spans="2:7" ht="14.25" customHeight="1" thickBot="1" x14ac:dyDescent="0.25">
      <c r="B86" s="23" t="s">
        <v>82</v>
      </c>
      <c r="C86" s="13">
        <v>20000</v>
      </c>
      <c r="E86" s="41"/>
    </row>
    <row r="87" spans="2:7" ht="13.5" thickBot="1" x14ac:dyDescent="0.25">
      <c r="B87" s="18" t="s">
        <v>19</v>
      </c>
      <c r="C87" s="13">
        <f>SUM(C12,C86,C29,C40,C59,C75)</f>
        <v>18153208.329999998</v>
      </c>
      <c r="D87" s="6"/>
      <c r="E87" s="6"/>
    </row>
    <row r="88" spans="2:7" ht="13.5" thickBot="1" x14ac:dyDescent="0.25">
      <c r="B88" s="17" t="s">
        <v>18</v>
      </c>
      <c r="C88" s="19">
        <v>0</v>
      </c>
      <c r="E88" s="5"/>
    </row>
    <row r="89" spans="2:7" ht="13.5" thickBot="1" x14ac:dyDescent="0.25">
      <c r="B89" s="30" t="s">
        <v>20</v>
      </c>
      <c r="C89" s="14">
        <f>+C87+C88</f>
        <v>18153208.329999998</v>
      </c>
      <c r="D89" s="40"/>
      <c r="E89" s="40"/>
    </row>
  </sheetData>
  <mergeCells count="4">
    <mergeCell ref="B5:C5"/>
    <mergeCell ref="B9:C9"/>
    <mergeCell ref="B10:C10"/>
    <mergeCell ref="B7:C7"/>
  </mergeCells>
  <pageMargins left="0.75" right="0.75" top="0.77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workbookViewId="0">
      <selection activeCell="F17" sqref="F17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5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8" x14ac:dyDescent="0.2">
      <c r="A1" s="8"/>
      <c r="B1" s="7"/>
      <c r="C1" s="9"/>
    </row>
    <row r="2" spans="1:8" x14ac:dyDescent="0.2">
      <c r="A2" s="8"/>
      <c r="B2" s="7"/>
      <c r="C2" s="9"/>
    </row>
    <row r="3" spans="1:8" x14ac:dyDescent="0.2">
      <c r="A3" s="8"/>
      <c r="B3" s="10"/>
      <c r="C3" s="11"/>
    </row>
    <row r="4" spans="1:8" x14ac:dyDescent="0.2">
      <c r="A4" s="35"/>
      <c r="B4" s="36"/>
      <c r="C4" s="12"/>
      <c r="D4" s="37"/>
    </row>
    <row r="5" spans="1:8" x14ac:dyDescent="0.2">
      <c r="A5" s="8"/>
      <c r="B5" s="74" t="s">
        <v>87</v>
      </c>
      <c r="C5" s="74"/>
    </row>
    <row r="6" spans="1:8" x14ac:dyDescent="0.2">
      <c r="A6" s="8"/>
      <c r="B6" s="38"/>
      <c r="C6" s="38"/>
    </row>
    <row r="7" spans="1:8" ht="12.75" customHeight="1" x14ac:dyDescent="0.2">
      <c r="A7" s="8"/>
      <c r="B7" s="76" t="s">
        <v>89</v>
      </c>
      <c r="C7" s="76"/>
    </row>
    <row r="8" spans="1:8" x14ac:dyDescent="0.2">
      <c r="A8" s="8"/>
      <c r="B8" s="39"/>
      <c r="C8" s="39"/>
    </row>
    <row r="9" spans="1:8" x14ac:dyDescent="0.2">
      <c r="A9" s="8"/>
      <c r="B9" s="77" t="s">
        <v>90</v>
      </c>
      <c r="C9" s="77"/>
    </row>
    <row r="10" spans="1:8" ht="13.5" thickBot="1" x14ac:dyDescent="0.25">
      <c r="A10" s="8"/>
      <c r="B10" s="75"/>
      <c r="C10" s="75"/>
    </row>
    <row r="11" spans="1:8" ht="13.5" thickBot="1" x14ac:dyDescent="0.25">
      <c r="B11" s="1" t="s">
        <v>0</v>
      </c>
      <c r="C11" s="3" t="s">
        <v>15</v>
      </c>
      <c r="D11" s="7"/>
    </row>
    <row r="12" spans="1:8" ht="13.5" thickBot="1" x14ac:dyDescent="0.25">
      <c r="B12" s="23" t="s">
        <v>37</v>
      </c>
      <c r="C12" s="16">
        <f>SUM(C13,C15,C17,C19,C21,C23,C25)</f>
        <v>27143735.080000002</v>
      </c>
    </row>
    <row r="13" spans="1:8" x14ac:dyDescent="0.2">
      <c r="B13" s="24" t="s">
        <v>60</v>
      </c>
      <c r="C13" s="21">
        <f>SUM(C14)</f>
        <v>3719850</v>
      </c>
    </row>
    <row r="14" spans="1:8" x14ac:dyDescent="0.2">
      <c r="B14" s="27" t="s">
        <v>60</v>
      </c>
      <c r="C14" s="22">
        <v>3719850</v>
      </c>
      <c r="E14" s="41"/>
      <c r="F14" s="5"/>
      <c r="G14" s="5"/>
      <c r="H14" s="5"/>
    </row>
    <row r="15" spans="1:8" x14ac:dyDescent="0.2">
      <c r="B15" s="25" t="s">
        <v>83</v>
      </c>
      <c r="C15" s="21">
        <f>SUM(C16)</f>
        <v>2134300</v>
      </c>
    </row>
    <row r="16" spans="1:8" x14ac:dyDescent="0.2">
      <c r="B16" s="27" t="s">
        <v>83</v>
      </c>
      <c r="C16" s="22">
        <v>2134300</v>
      </c>
      <c r="E16" s="41"/>
      <c r="F16" s="42"/>
    </row>
    <row r="17" spans="2:7" ht="12.75" customHeight="1" x14ac:dyDescent="0.2">
      <c r="B17" s="25" t="s">
        <v>1</v>
      </c>
      <c r="C17" s="21">
        <f>SUM(C18:C18)</f>
        <v>2490200.3499999996</v>
      </c>
    </row>
    <row r="18" spans="2:7" x14ac:dyDescent="0.2">
      <c r="B18" s="27" t="s">
        <v>56</v>
      </c>
      <c r="C18" s="22">
        <v>2490200.3499999996</v>
      </c>
      <c r="E18" s="41"/>
    </row>
    <row r="19" spans="2:7" x14ac:dyDescent="0.2">
      <c r="B19" s="25" t="s">
        <v>35</v>
      </c>
      <c r="C19" s="21">
        <f>SUM(C20:C20)</f>
        <v>8282482</v>
      </c>
    </row>
    <row r="20" spans="2:7" x14ac:dyDescent="0.2">
      <c r="B20" s="27" t="s">
        <v>58</v>
      </c>
      <c r="C20" s="22">
        <v>8282482</v>
      </c>
      <c r="E20" s="41"/>
      <c r="F20" s="42"/>
    </row>
    <row r="21" spans="2:7" x14ac:dyDescent="0.2">
      <c r="B21" s="25" t="s">
        <v>26</v>
      </c>
      <c r="C21" s="21">
        <f>SUM(C22:C22)</f>
        <v>5453252</v>
      </c>
    </row>
    <row r="22" spans="2:7" x14ac:dyDescent="0.2">
      <c r="B22" s="27" t="s">
        <v>39</v>
      </c>
      <c r="C22" s="22">
        <v>5453252</v>
      </c>
      <c r="E22" s="41"/>
    </row>
    <row r="23" spans="2:7" x14ac:dyDescent="0.2">
      <c r="B23" s="25" t="s">
        <v>27</v>
      </c>
      <c r="C23" s="21">
        <f>SUM(C24:C24)</f>
        <v>4133608</v>
      </c>
    </row>
    <row r="24" spans="2:7" x14ac:dyDescent="0.2">
      <c r="B24" s="27" t="s">
        <v>28</v>
      </c>
      <c r="C24" s="22">
        <v>4133608</v>
      </c>
      <c r="E24" s="41"/>
    </row>
    <row r="25" spans="2:7" x14ac:dyDescent="0.2">
      <c r="B25" s="25" t="s">
        <v>2</v>
      </c>
      <c r="C25" s="21">
        <f>SUM(C26)</f>
        <v>930042.73</v>
      </c>
      <c r="F25" s="5"/>
      <c r="G25" s="5"/>
    </row>
    <row r="26" spans="2:7" ht="13.5" thickBot="1" x14ac:dyDescent="0.25">
      <c r="B26" s="28" t="s">
        <v>2</v>
      </c>
      <c r="C26" s="22">
        <v>930042.73</v>
      </c>
      <c r="E26" s="41"/>
    </row>
    <row r="27" spans="2:7" ht="13.5" thickBot="1" x14ac:dyDescent="0.25">
      <c r="B27" s="23" t="s">
        <v>4</v>
      </c>
      <c r="C27" s="16">
        <f>SUM(C28,C30,C32,C34)</f>
        <v>5375557</v>
      </c>
    </row>
    <row r="28" spans="2:7" x14ac:dyDescent="0.2">
      <c r="B28" s="32" t="s">
        <v>46</v>
      </c>
      <c r="C28" s="20">
        <f>SUM(C29:C29)</f>
        <v>300000</v>
      </c>
    </row>
    <row r="29" spans="2:7" x14ac:dyDescent="0.2">
      <c r="B29" s="29" t="s">
        <v>84</v>
      </c>
      <c r="C29" s="22">
        <v>300000</v>
      </c>
      <c r="E29" s="41"/>
      <c r="F29" s="5"/>
      <c r="G29" s="5"/>
    </row>
    <row r="30" spans="2:7" x14ac:dyDescent="0.2">
      <c r="B30" s="2" t="s">
        <v>75</v>
      </c>
      <c r="C30" s="21">
        <f>SUM(C31:C31)</f>
        <v>3600000</v>
      </c>
    </row>
    <row r="31" spans="2:7" x14ac:dyDescent="0.2">
      <c r="B31" s="29" t="s">
        <v>76</v>
      </c>
      <c r="C31" s="22">
        <v>3600000</v>
      </c>
      <c r="E31" s="41"/>
      <c r="F31" s="5"/>
      <c r="G31" s="5"/>
    </row>
    <row r="32" spans="2:7" x14ac:dyDescent="0.2">
      <c r="B32" s="2" t="s">
        <v>23</v>
      </c>
      <c r="C32" s="21">
        <f>SUM(C33:C33)</f>
        <v>1405557</v>
      </c>
    </row>
    <row r="33" spans="2:7" x14ac:dyDescent="0.2">
      <c r="B33" s="29" t="s">
        <v>24</v>
      </c>
      <c r="C33" s="22">
        <v>1405557</v>
      </c>
      <c r="E33" s="41"/>
    </row>
    <row r="34" spans="2:7" x14ac:dyDescent="0.2">
      <c r="B34" s="2" t="s">
        <v>5</v>
      </c>
      <c r="C34" s="21">
        <f>SUM(C35:C35)</f>
        <v>70000</v>
      </c>
    </row>
    <row r="35" spans="2:7" ht="13.5" thickBot="1" x14ac:dyDescent="0.25">
      <c r="B35" s="29" t="s">
        <v>48</v>
      </c>
      <c r="C35" s="22">
        <v>70000</v>
      </c>
      <c r="E35" s="41"/>
      <c r="F35" s="5"/>
      <c r="G35" s="5"/>
    </row>
    <row r="36" spans="2:7" ht="13.5" thickBot="1" x14ac:dyDescent="0.25">
      <c r="B36" s="15" t="s">
        <v>6</v>
      </c>
      <c r="C36" s="16">
        <f>SUM(C37,C39,C41,C43,C45,C47,C49)</f>
        <v>13650413.789999999</v>
      </c>
    </row>
    <row r="37" spans="2:7" x14ac:dyDescent="0.2">
      <c r="B37" s="2" t="s">
        <v>7</v>
      </c>
      <c r="C37" s="21">
        <f>SUM(C38:C38)</f>
        <v>909970.34</v>
      </c>
    </row>
    <row r="38" spans="2:7" x14ac:dyDescent="0.2">
      <c r="B38" s="29" t="s">
        <v>7</v>
      </c>
      <c r="C38" s="22">
        <v>909970.34</v>
      </c>
      <c r="E38" s="41"/>
      <c r="F38" s="5"/>
      <c r="G38" s="5"/>
    </row>
    <row r="39" spans="2:7" x14ac:dyDescent="0.2">
      <c r="B39" s="2" t="s">
        <v>67</v>
      </c>
      <c r="C39" s="21">
        <f>SUM(C40:C40)</f>
        <v>3020400</v>
      </c>
    </row>
    <row r="40" spans="2:7" x14ac:dyDescent="0.2">
      <c r="B40" s="29" t="s">
        <v>68</v>
      </c>
      <c r="C40" s="22">
        <v>3020400</v>
      </c>
      <c r="E40" s="41"/>
    </row>
    <row r="41" spans="2:7" x14ac:dyDescent="0.2">
      <c r="B41" s="2" t="s">
        <v>52</v>
      </c>
      <c r="C41" s="21">
        <f>SUM(C42:C42)</f>
        <v>5312233.93</v>
      </c>
      <c r="F41" s="5"/>
      <c r="G41" s="5"/>
    </row>
    <row r="42" spans="2:7" x14ac:dyDescent="0.2">
      <c r="B42" s="29" t="s">
        <v>52</v>
      </c>
      <c r="C42" s="22">
        <v>5312233.93</v>
      </c>
      <c r="E42" s="41"/>
    </row>
    <row r="43" spans="2:7" x14ac:dyDescent="0.2">
      <c r="B43" s="2" t="s">
        <v>61</v>
      </c>
      <c r="C43" s="21">
        <f>SUM(C44)</f>
        <v>500000</v>
      </c>
    </row>
    <row r="44" spans="2:7" x14ac:dyDescent="0.2">
      <c r="B44" s="29" t="s">
        <v>62</v>
      </c>
      <c r="C44" s="22">
        <v>500000</v>
      </c>
      <c r="E44" s="41"/>
      <c r="F44" s="42"/>
    </row>
    <row r="45" spans="2:7" x14ac:dyDescent="0.2">
      <c r="B45" s="2" t="s">
        <v>65</v>
      </c>
      <c r="C45" s="21">
        <f>SUM(C46:C46)</f>
        <v>2330000</v>
      </c>
    </row>
    <row r="46" spans="2:7" x14ac:dyDescent="0.2">
      <c r="B46" s="29" t="s">
        <v>65</v>
      </c>
      <c r="C46" s="22">
        <v>2330000</v>
      </c>
      <c r="E46" s="41"/>
    </row>
    <row r="47" spans="2:7" x14ac:dyDescent="0.2">
      <c r="B47" s="2" t="s">
        <v>8</v>
      </c>
      <c r="C47" s="21">
        <f>SUM(C48:C48)</f>
        <v>749960</v>
      </c>
    </row>
    <row r="48" spans="2:7" x14ac:dyDescent="0.2">
      <c r="B48" s="29" t="s">
        <v>53</v>
      </c>
      <c r="C48" s="22">
        <v>749960</v>
      </c>
      <c r="E48" s="41"/>
    </row>
    <row r="49" spans="2:7" x14ac:dyDescent="0.2">
      <c r="B49" s="2" t="s">
        <v>3</v>
      </c>
      <c r="C49" s="21">
        <f>SUM(C50:C50)</f>
        <v>827849.52</v>
      </c>
    </row>
    <row r="50" spans="2:7" ht="13.5" thickBot="1" x14ac:dyDescent="0.25">
      <c r="B50" s="29" t="s">
        <v>3</v>
      </c>
      <c r="C50" s="22">
        <v>827849.52</v>
      </c>
      <c r="E50" s="41"/>
    </row>
    <row r="51" spans="2:7" ht="13.5" thickBot="1" x14ac:dyDescent="0.25">
      <c r="B51" s="33" t="s">
        <v>9</v>
      </c>
      <c r="C51" s="34">
        <f>SUM(C52,C54,C56,C58,C60,C62,C64,C66)</f>
        <v>92523588.099999994</v>
      </c>
    </row>
    <row r="52" spans="2:7" x14ac:dyDescent="0.2">
      <c r="B52" s="32" t="s">
        <v>38</v>
      </c>
      <c r="C52" s="20">
        <f>SUM(C53:C53)</f>
        <v>8611535.4499999993</v>
      </c>
      <c r="F52" s="5"/>
      <c r="G52" s="5"/>
    </row>
    <row r="53" spans="2:7" x14ac:dyDescent="0.2">
      <c r="B53" s="29" t="s">
        <v>30</v>
      </c>
      <c r="C53" s="22">
        <v>8611535.4499999993</v>
      </c>
      <c r="E53" s="41"/>
    </row>
    <row r="54" spans="2:7" x14ac:dyDescent="0.2">
      <c r="B54" s="2" t="s">
        <v>50</v>
      </c>
      <c r="C54" s="21">
        <f>SUM(C55:C55)</f>
        <v>1816400</v>
      </c>
    </row>
    <row r="55" spans="2:7" x14ac:dyDescent="0.2">
      <c r="B55" s="29" t="s">
        <v>70</v>
      </c>
      <c r="C55" s="22">
        <v>1816400</v>
      </c>
      <c r="E55" s="41"/>
      <c r="F55" s="5"/>
      <c r="G55" s="5"/>
    </row>
    <row r="56" spans="2:7" x14ac:dyDescent="0.2">
      <c r="B56" s="2" t="s">
        <v>29</v>
      </c>
      <c r="C56" s="21">
        <f>SUM(C57:C57)</f>
        <v>8545860</v>
      </c>
      <c r="F56" s="5"/>
      <c r="G56" s="5"/>
    </row>
    <row r="57" spans="2:7" x14ac:dyDescent="0.2">
      <c r="B57" s="29" t="s">
        <v>41</v>
      </c>
      <c r="C57" s="22">
        <v>8545860</v>
      </c>
      <c r="E57" s="41"/>
    </row>
    <row r="58" spans="2:7" x14ac:dyDescent="0.2">
      <c r="B58" s="2" t="s">
        <v>72</v>
      </c>
      <c r="C58" s="21">
        <f>SUM(C59)</f>
        <v>18079131.809999999</v>
      </c>
    </row>
    <row r="59" spans="2:7" x14ac:dyDescent="0.2">
      <c r="B59" s="29" t="s">
        <v>73</v>
      </c>
      <c r="C59" s="22">
        <v>18079131.809999999</v>
      </c>
      <c r="E59" s="41"/>
    </row>
    <row r="60" spans="2:7" x14ac:dyDescent="0.2">
      <c r="B60" s="2" t="s">
        <v>10</v>
      </c>
      <c r="C60" s="21">
        <f>SUM(C61:C61)</f>
        <v>6902262</v>
      </c>
      <c r="F60" s="5"/>
      <c r="G60" s="5"/>
    </row>
    <row r="61" spans="2:7" x14ac:dyDescent="0.2">
      <c r="B61" s="29" t="s">
        <v>10</v>
      </c>
      <c r="C61" s="22">
        <v>6902262</v>
      </c>
      <c r="E61" s="41"/>
    </row>
    <row r="62" spans="2:7" x14ac:dyDescent="0.2">
      <c r="B62" s="2" t="s">
        <v>11</v>
      </c>
      <c r="C62" s="21">
        <f>SUM(C63:C63)</f>
        <v>24676083</v>
      </c>
    </row>
    <row r="63" spans="2:7" x14ac:dyDescent="0.2">
      <c r="B63" s="29" t="s">
        <v>11</v>
      </c>
      <c r="C63" s="22">
        <v>24676083</v>
      </c>
      <c r="E63" s="41"/>
      <c r="F63" s="42"/>
    </row>
    <row r="64" spans="2:7" x14ac:dyDescent="0.2">
      <c r="B64" s="2" t="s">
        <v>47</v>
      </c>
      <c r="C64" s="21">
        <f>SUM(C65)</f>
        <v>8442044.0099999998</v>
      </c>
    </row>
    <row r="65" spans="2:7" x14ac:dyDescent="0.2">
      <c r="B65" s="29" t="s">
        <v>47</v>
      </c>
      <c r="C65" s="22">
        <v>8442044.0099999998</v>
      </c>
      <c r="E65" s="41"/>
      <c r="F65" s="42"/>
    </row>
    <row r="66" spans="2:7" x14ac:dyDescent="0.2">
      <c r="B66" s="2" t="s">
        <v>12</v>
      </c>
      <c r="C66" s="21">
        <f>SUM(C67:C67)</f>
        <v>15450271.829999998</v>
      </c>
    </row>
    <row r="67" spans="2:7" ht="13.5" thickBot="1" x14ac:dyDescent="0.25">
      <c r="B67" s="29" t="s">
        <v>12</v>
      </c>
      <c r="C67" s="22">
        <v>15450271.829999998</v>
      </c>
      <c r="E67" s="41"/>
      <c r="F67" s="5"/>
      <c r="G67" s="5"/>
    </row>
    <row r="68" spans="2:7" ht="13.5" thickBot="1" x14ac:dyDescent="0.25">
      <c r="B68" s="23" t="s">
        <v>13</v>
      </c>
      <c r="C68" s="16">
        <f>+C69+C71+C73+C75+C77</f>
        <v>22596051.859999999</v>
      </c>
    </row>
    <row r="69" spans="2:7" x14ac:dyDescent="0.2">
      <c r="B69" s="24" t="s">
        <v>31</v>
      </c>
      <c r="C69" s="21">
        <f>SUM(C70)</f>
        <v>500000</v>
      </c>
      <c r="F69" s="5"/>
      <c r="G69" s="5"/>
    </row>
    <row r="70" spans="2:7" x14ac:dyDescent="0.2">
      <c r="B70" s="27" t="s">
        <v>31</v>
      </c>
      <c r="C70" s="22">
        <v>500000</v>
      </c>
      <c r="E70" s="41"/>
    </row>
    <row r="71" spans="2:7" x14ac:dyDescent="0.2">
      <c r="B71" s="25" t="s">
        <v>14</v>
      </c>
      <c r="C71" s="21">
        <f>SUM(C72:C72)</f>
        <v>6188772</v>
      </c>
    </row>
    <row r="72" spans="2:7" x14ac:dyDescent="0.2">
      <c r="B72" s="27" t="s">
        <v>32</v>
      </c>
      <c r="C72" s="22">
        <v>6188772</v>
      </c>
      <c r="E72" s="41"/>
    </row>
    <row r="73" spans="2:7" x14ac:dyDescent="0.2">
      <c r="B73" s="25" t="s">
        <v>81</v>
      </c>
      <c r="C73" s="21">
        <f>SUM(C74)</f>
        <v>8002527.8599999994</v>
      </c>
      <c r="F73" s="5"/>
      <c r="G73" s="5"/>
    </row>
    <row r="74" spans="2:7" x14ac:dyDescent="0.2">
      <c r="B74" s="27" t="s">
        <v>86</v>
      </c>
      <c r="C74" s="22">
        <v>8002527.8599999994</v>
      </c>
      <c r="E74" s="41"/>
    </row>
    <row r="75" spans="2:7" x14ac:dyDescent="0.2">
      <c r="B75" s="25" t="s">
        <v>55</v>
      </c>
      <c r="C75" s="21">
        <f>SUM(C76:C76)</f>
        <v>1480000</v>
      </c>
    </row>
    <row r="76" spans="2:7" x14ac:dyDescent="0.2">
      <c r="B76" s="27" t="s">
        <v>79</v>
      </c>
      <c r="C76" s="22">
        <v>1480000</v>
      </c>
      <c r="E76" s="41"/>
    </row>
    <row r="77" spans="2:7" x14ac:dyDescent="0.2">
      <c r="B77" s="25" t="s">
        <v>33</v>
      </c>
      <c r="C77" s="21">
        <f>SUM(C78)</f>
        <v>6424752</v>
      </c>
      <c r="F77" s="5"/>
      <c r="G77" s="5"/>
    </row>
    <row r="78" spans="2:7" ht="14.25" customHeight="1" thickBot="1" x14ac:dyDescent="0.25">
      <c r="B78" s="28" t="s">
        <v>34</v>
      </c>
      <c r="C78" s="26">
        <v>6424752</v>
      </c>
      <c r="E78" s="41"/>
      <c r="F78" s="5"/>
      <c r="G78" s="5"/>
    </row>
    <row r="79" spans="2:7" ht="14.25" customHeight="1" thickBot="1" x14ac:dyDescent="0.25">
      <c r="B79" s="23" t="s">
        <v>82</v>
      </c>
      <c r="C79" s="13">
        <v>296626.08</v>
      </c>
      <c r="E79" s="41"/>
    </row>
    <row r="80" spans="2:7" ht="13.5" thickBot="1" x14ac:dyDescent="0.25">
      <c r="B80" s="18" t="s">
        <v>19</v>
      </c>
      <c r="C80" s="13">
        <f>SUM(C12,C79,C27,C36,C51,C68)</f>
        <v>161585971.91000003</v>
      </c>
      <c r="D80" s="6"/>
      <c r="E80" s="6"/>
    </row>
    <row r="81" spans="2:5" ht="13.5" thickBot="1" x14ac:dyDescent="0.25">
      <c r="B81" s="17" t="s">
        <v>18</v>
      </c>
      <c r="C81" s="19">
        <v>0</v>
      </c>
      <c r="E81" s="5"/>
    </row>
    <row r="82" spans="2:5" ht="13.5" thickBot="1" x14ac:dyDescent="0.25">
      <c r="B82" s="30" t="s">
        <v>20</v>
      </c>
      <c r="C82" s="14">
        <f>+C80+C81</f>
        <v>161585971.91000003</v>
      </c>
      <c r="D82" s="40"/>
      <c r="E82" s="40"/>
    </row>
  </sheetData>
  <mergeCells count="4">
    <mergeCell ref="B5:C5"/>
    <mergeCell ref="B9:C9"/>
    <mergeCell ref="B10:C10"/>
    <mergeCell ref="B7:C7"/>
  </mergeCells>
  <pageMargins left="0.75" right="0.75" top="0.77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7" sqref="B7:C7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43"/>
      <c r="D1" s="43"/>
    </row>
    <row r="2" spans="1:5" x14ac:dyDescent="0.2">
      <c r="A2" s="8"/>
      <c r="B2" s="7"/>
      <c r="C2" s="43"/>
      <c r="D2" s="43"/>
    </row>
    <row r="3" spans="1:5" x14ac:dyDescent="0.2">
      <c r="A3" s="8"/>
      <c r="B3" s="7"/>
      <c r="C3" s="43"/>
      <c r="D3" s="43"/>
    </row>
    <row r="4" spans="1:5" x14ac:dyDescent="0.2">
      <c r="A4" s="8"/>
      <c r="B4" s="7"/>
      <c r="C4" s="43"/>
      <c r="D4" s="43"/>
    </row>
    <row r="5" spans="1:5" x14ac:dyDescent="0.2">
      <c r="B5" s="74" t="s">
        <v>87</v>
      </c>
      <c r="C5" s="74"/>
      <c r="D5" s="44"/>
    </row>
    <row r="6" spans="1:5" ht="15" customHeight="1" x14ac:dyDescent="0.25">
      <c r="B6" s="45"/>
      <c r="C6" s="45"/>
    </row>
    <row r="7" spans="1:5" x14ac:dyDescent="0.2">
      <c r="B7" s="76" t="s">
        <v>91</v>
      </c>
      <c r="C7" s="76"/>
      <c r="D7" s="46"/>
    </row>
    <row r="8" spans="1:5" x14ac:dyDescent="0.2">
      <c r="B8" s="47"/>
      <c r="C8" s="47"/>
      <c r="D8" s="46"/>
    </row>
    <row r="9" spans="1:5" x14ac:dyDescent="0.2">
      <c r="B9" s="77" t="s">
        <v>133</v>
      </c>
      <c r="C9" s="77"/>
      <c r="D9" s="46"/>
      <c r="E9"/>
    </row>
    <row r="10" spans="1:5" ht="13.5" thickBot="1" x14ac:dyDescent="0.25">
      <c r="B10" s="75"/>
      <c r="C10" s="75"/>
      <c r="E10"/>
    </row>
    <row r="11" spans="1:5" ht="13.5" thickBot="1" x14ac:dyDescent="0.25">
      <c r="B11" s="48" t="s">
        <v>0</v>
      </c>
      <c r="C11" s="49" t="s">
        <v>15</v>
      </c>
      <c r="E11"/>
    </row>
    <row r="12" spans="1:5" ht="13.5" thickBot="1" x14ac:dyDescent="0.25">
      <c r="B12" s="50" t="s">
        <v>4</v>
      </c>
      <c r="C12" s="51">
        <f>+C13</f>
        <v>700000</v>
      </c>
      <c r="E12"/>
    </row>
    <row r="13" spans="1:5" x14ac:dyDescent="0.2">
      <c r="B13" s="52" t="s">
        <v>5</v>
      </c>
      <c r="C13" s="53">
        <f>SUM(C14:C14)</f>
        <v>700000</v>
      </c>
      <c r="E13"/>
    </row>
    <row r="14" spans="1:5" ht="13.5" thickBot="1" x14ac:dyDescent="0.25">
      <c r="B14" s="54" t="s">
        <v>48</v>
      </c>
      <c r="C14" s="55">
        <v>700000</v>
      </c>
      <c r="E14"/>
    </row>
    <row r="15" spans="1:5" ht="13.5" thickBot="1" x14ac:dyDescent="0.25">
      <c r="B15" s="50" t="s">
        <v>13</v>
      </c>
      <c r="C15" s="51">
        <f>+C16</f>
        <v>336123</v>
      </c>
      <c r="E15"/>
    </row>
    <row r="16" spans="1:5" x14ac:dyDescent="0.2">
      <c r="B16" s="52" t="s">
        <v>14</v>
      </c>
      <c r="C16" s="53">
        <f>SUM(C17:C18)</f>
        <v>336123</v>
      </c>
      <c r="E16"/>
    </row>
    <row r="17" spans="2:5" x14ac:dyDescent="0.2">
      <c r="B17" s="54" t="s">
        <v>130</v>
      </c>
      <c r="C17" s="55">
        <v>250000</v>
      </c>
      <c r="E17"/>
    </row>
    <row r="18" spans="2:5" ht="13.5" thickBot="1" x14ac:dyDescent="0.25">
      <c r="B18" s="54" t="s">
        <v>16</v>
      </c>
      <c r="C18" s="55">
        <v>86123</v>
      </c>
      <c r="E18"/>
    </row>
    <row r="19" spans="2:5" ht="13.5" thickBot="1" x14ac:dyDescent="0.25">
      <c r="B19" s="57" t="s">
        <v>19</v>
      </c>
      <c r="C19" s="13">
        <f>+C12+C15</f>
        <v>1036123</v>
      </c>
      <c r="E19"/>
    </row>
    <row r="20" spans="2:5" ht="13.5" thickBot="1" x14ac:dyDescent="0.25">
      <c r="B20" s="58" t="s">
        <v>18</v>
      </c>
      <c r="C20" s="59">
        <v>0</v>
      </c>
      <c r="E20"/>
    </row>
    <row r="21" spans="2:5" ht="13.5" thickBot="1" x14ac:dyDescent="0.25">
      <c r="B21" s="30" t="s">
        <v>20</v>
      </c>
      <c r="C21" s="14">
        <f>+C19+C20</f>
        <v>1036123</v>
      </c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43"/>
      <c r="D1" s="43"/>
    </row>
    <row r="2" spans="1:5" x14ac:dyDescent="0.2">
      <c r="A2" s="8"/>
      <c r="B2" s="7"/>
      <c r="C2" s="43"/>
      <c r="D2" s="43"/>
    </row>
    <row r="3" spans="1:5" x14ac:dyDescent="0.2">
      <c r="A3" s="8"/>
      <c r="B3" s="7"/>
      <c r="C3" s="43"/>
      <c r="D3" s="43"/>
    </row>
    <row r="4" spans="1:5" x14ac:dyDescent="0.2">
      <c r="A4" s="8"/>
      <c r="B4" s="10"/>
      <c r="C4" s="60"/>
      <c r="D4" s="60"/>
    </row>
    <row r="5" spans="1:5" x14ac:dyDescent="0.2">
      <c r="B5" s="74" t="s">
        <v>87</v>
      </c>
      <c r="C5" s="74"/>
      <c r="D5" s="61"/>
    </row>
    <row r="6" spans="1:5" ht="15" customHeight="1" x14ac:dyDescent="0.25">
      <c r="B6" s="45"/>
      <c r="C6" s="45"/>
    </row>
    <row r="7" spans="1:5" x14ac:dyDescent="0.2">
      <c r="B7" s="76" t="s">
        <v>93</v>
      </c>
      <c r="C7" s="76"/>
    </row>
    <row r="8" spans="1:5" x14ac:dyDescent="0.2">
      <c r="B8" s="47"/>
      <c r="C8" s="47"/>
      <c r="E8"/>
    </row>
    <row r="9" spans="1:5" x14ac:dyDescent="0.2">
      <c r="B9" s="77" t="s">
        <v>133</v>
      </c>
      <c r="C9" s="77"/>
      <c r="E9"/>
    </row>
    <row r="10" spans="1:5" ht="13.5" thickBot="1" x14ac:dyDescent="0.25">
      <c r="B10" s="75"/>
      <c r="C10" s="75"/>
      <c r="E10"/>
    </row>
    <row r="11" spans="1:5" ht="13.5" thickBot="1" x14ac:dyDescent="0.25">
      <c r="B11" s="48" t="s">
        <v>0</v>
      </c>
      <c r="C11" s="49" t="s">
        <v>15</v>
      </c>
      <c r="E11"/>
    </row>
    <row r="12" spans="1:5" ht="13.5" thickBot="1" x14ac:dyDescent="0.25">
      <c r="B12" s="50" t="s">
        <v>37</v>
      </c>
      <c r="C12" s="51">
        <f>+C13+C15</f>
        <v>1492790.8</v>
      </c>
      <c r="E12"/>
    </row>
    <row r="13" spans="1:5" x14ac:dyDescent="0.2">
      <c r="B13" s="62" t="s">
        <v>35</v>
      </c>
      <c r="C13" s="53">
        <f>+C14</f>
        <v>1321708.8</v>
      </c>
      <c r="E13"/>
    </row>
    <row r="14" spans="1:5" x14ac:dyDescent="0.2">
      <c r="B14" s="63" t="s">
        <v>99</v>
      </c>
      <c r="C14" s="55">
        <v>1321708.8</v>
      </c>
      <c r="E14"/>
    </row>
    <row r="15" spans="1:5" x14ac:dyDescent="0.2">
      <c r="B15" s="62" t="s">
        <v>26</v>
      </c>
      <c r="C15" s="53">
        <f>SUM(C16:C16)</f>
        <v>171082</v>
      </c>
      <c r="E15"/>
    </row>
    <row r="16" spans="1:5" ht="13.5" thickBot="1" x14ac:dyDescent="0.25">
      <c r="B16" s="63" t="s">
        <v>39</v>
      </c>
      <c r="C16" s="55">
        <v>171082</v>
      </c>
      <c r="E16"/>
    </row>
    <row r="17" spans="2:5" ht="13.5" thickBot="1" x14ac:dyDescent="0.25">
      <c r="B17" s="50" t="s">
        <v>4</v>
      </c>
      <c r="C17" s="51">
        <f>+C18+C22</f>
        <v>8706138.870000001</v>
      </c>
      <c r="E17"/>
    </row>
    <row r="18" spans="2:5" x14ac:dyDescent="0.2">
      <c r="B18" s="62" t="s">
        <v>23</v>
      </c>
      <c r="C18" s="53">
        <f>SUM(C19:C21)</f>
        <v>3314679.49</v>
      </c>
      <c r="E18"/>
    </row>
    <row r="19" spans="2:5" x14ac:dyDescent="0.2">
      <c r="B19" s="63" t="s">
        <v>24</v>
      </c>
      <c r="C19" s="55">
        <v>373002</v>
      </c>
      <c r="E19"/>
    </row>
    <row r="20" spans="2:5" x14ac:dyDescent="0.2">
      <c r="B20" s="63" t="s">
        <v>45</v>
      </c>
      <c r="C20" s="55">
        <v>1173198.8</v>
      </c>
      <c r="E20"/>
    </row>
    <row r="21" spans="2:5" x14ac:dyDescent="0.2">
      <c r="B21" s="63" t="s">
        <v>25</v>
      </c>
      <c r="C21" s="55">
        <v>1768478.69</v>
      </c>
      <c r="E21"/>
    </row>
    <row r="22" spans="2:5" x14ac:dyDescent="0.2">
      <c r="B22" s="62" t="s">
        <v>5</v>
      </c>
      <c r="C22" s="53">
        <f>+C23</f>
        <v>5391459.3799999999</v>
      </c>
      <c r="E22"/>
    </row>
    <row r="23" spans="2:5" ht="13.5" thickBot="1" x14ac:dyDescent="0.25">
      <c r="B23" s="63" t="s">
        <v>85</v>
      </c>
      <c r="C23" s="55">
        <v>5391459.3799999999</v>
      </c>
      <c r="E23"/>
    </row>
    <row r="24" spans="2:5" ht="13.5" thickBot="1" x14ac:dyDescent="0.25">
      <c r="B24" s="50" t="s">
        <v>6</v>
      </c>
      <c r="C24" s="51">
        <f>+C25</f>
        <v>30000</v>
      </c>
      <c r="E24"/>
    </row>
    <row r="25" spans="2:5" x14ac:dyDescent="0.2">
      <c r="B25" s="62" t="s">
        <v>7</v>
      </c>
      <c r="C25" s="53">
        <f>+C26</f>
        <v>30000</v>
      </c>
      <c r="E25"/>
    </row>
    <row r="26" spans="2:5" ht="13.5" thickBot="1" x14ac:dyDescent="0.25">
      <c r="B26" s="63" t="s">
        <v>7</v>
      </c>
      <c r="C26" s="55">
        <v>30000</v>
      </c>
      <c r="E26"/>
    </row>
    <row r="27" spans="2:5" ht="13.5" thickBot="1" x14ac:dyDescent="0.25">
      <c r="B27" s="50" t="s">
        <v>9</v>
      </c>
      <c r="C27" s="51">
        <f>+C28+C30+C32</f>
        <v>1933600</v>
      </c>
      <c r="E27"/>
    </row>
    <row r="28" spans="2:5" x14ac:dyDescent="0.2">
      <c r="B28" s="62" t="s">
        <v>38</v>
      </c>
      <c r="C28" s="53">
        <f>+C29</f>
        <v>64500</v>
      </c>
      <c r="E28"/>
    </row>
    <row r="29" spans="2:5" x14ac:dyDescent="0.2">
      <c r="B29" s="63" t="s">
        <v>119</v>
      </c>
      <c r="C29" s="55">
        <v>64500</v>
      </c>
    </row>
    <row r="30" spans="2:5" x14ac:dyDescent="0.2">
      <c r="B30" s="62" t="s">
        <v>72</v>
      </c>
      <c r="C30" s="53">
        <f>+C31</f>
        <v>1722500</v>
      </c>
    </row>
    <row r="31" spans="2:5" x14ac:dyDescent="0.2">
      <c r="B31" s="63" t="s">
        <v>73</v>
      </c>
      <c r="C31" s="55">
        <v>1722500</v>
      </c>
    </row>
    <row r="32" spans="2:5" x14ac:dyDescent="0.2">
      <c r="B32" s="62" t="s">
        <v>12</v>
      </c>
      <c r="C32" s="53">
        <f>+C33</f>
        <v>146600</v>
      </c>
    </row>
    <row r="33" spans="2:3" ht="13.5" thickBot="1" x14ac:dyDescent="0.25">
      <c r="B33" s="63" t="s">
        <v>94</v>
      </c>
      <c r="C33" s="55">
        <v>146600</v>
      </c>
    </row>
    <row r="34" spans="2:3" ht="13.5" thickBot="1" x14ac:dyDescent="0.25">
      <c r="B34" s="50" t="s">
        <v>13</v>
      </c>
      <c r="C34" s="51">
        <f>+C35+C38+C40</f>
        <v>1973466.88</v>
      </c>
    </row>
    <row r="35" spans="2:3" x14ac:dyDescent="0.2">
      <c r="B35" s="62" t="s">
        <v>14</v>
      </c>
      <c r="C35" s="53">
        <f>SUM(C36:C37)</f>
        <v>1699992</v>
      </c>
    </row>
    <row r="36" spans="2:3" x14ac:dyDescent="0.2">
      <c r="B36" s="63" t="s">
        <v>130</v>
      </c>
      <c r="C36" s="55">
        <v>450000</v>
      </c>
    </row>
    <row r="37" spans="2:3" x14ac:dyDescent="0.2">
      <c r="B37" s="63" t="s">
        <v>32</v>
      </c>
      <c r="C37" s="55">
        <v>1249992</v>
      </c>
    </row>
    <row r="38" spans="2:3" x14ac:dyDescent="0.2">
      <c r="B38" s="62" t="s">
        <v>81</v>
      </c>
      <c r="C38" s="53">
        <f>+C39</f>
        <v>253474.88</v>
      </c>
    </row>
    <row r="39" spans="2:3" x14ac:dyDescent="0.2">
      <c r="B39" s="63" t="s">
        <v>134</v>
      </c>
      <c r="C39" s="55">
        <v>253474.88</v>
      </c>
    </row>
    <row r="40" spans="2:3" x14ac:dyDescent="0.2">
      <c r="B40" s="62" t="s">
        <v>33</v>
      </c>
      <c r="C40" s="53">
        <f>+C41</f>
        <v>20000</v>
      </c>
    </row>
    <row r="41" spans="2:3" ht="13.5" thickBot="1" x14ac:dyDescent="0.25">
      <c r="B41" s="63" t="s">
        <v>34</v>
      </c>
      <c r="C41" s="55">
        <v>20000</v>
      </c>
    </row>
    <row r="42" spans="2:3" ht="13.5" thickBot="1" x14ac:dyDescent="0.25">
      <c r="B42" s="57" t="s">
        <v>19</v>
      </c>
      <c r="C42" s="13">
        <f>+C12+C17+C27+C34+C24</f>
        <v>14135996.550000001</v>
      </c>
    </row>
    <row r="43" spans="2:3" ht="13.5" thickBot="1" x14ac:dyDescent="0.25">
      <c r="B43" s="64" t="s">
        <v>18</v>
      </c>
      <c r="C43" s="19">
        <v>0</v>
      </c>
    </row>
    <row r="44" spans="2:3" ht="13.5" thickBot="1" x14ac:dyDescent="0.25">
      <c r="B44" s="30" t="s">
        <v>20</v>
      </c>
      <c r="C44" s="14">
        <f>SUM(C42:C43)</f>
        <v>14135996.550000001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4" x14ac:dyDescent="0.2">
      <c r="A1" s="8"/>
      <c r="B1" s="7"/>
      <c r="C1" s="43"/>
      <c r="D1" s="43"/>
    </row>
    <row r="2" spans="1:4" x14ac:dyDescent="0.2">
      <c r="A2" s="8"/>
      <c r="B2" s="7"/>
      <c r="C2" s="43"/>
      <c r="D2" s="43"/>
    </row>
    <row r="3" spans="1:4" x14ac:dyDescent="0.2">
      <c r="A3" s="8"/>
      <c r="B3" s="7"/>
      <c r="C3" s="43"/>
      <c r="D3" s="43"/>
    </row>
    <row r="4" spans="1:4" x14ac:dyDescent="0.2">
      <c r="A4" s="8"/>
      <c r="B4" s="10"/>
      <c r="C4" s="60"/>
      <c r="D4" s="60"/>
    </row>
    <row r="5" spans="1:4" x14ac:dyDescent="0.2">
      <c r="B5" s="74" t="s">
        <v>87</v>
      </c>
      <c r="C5" s="74"/>
      <c r="D5" s="61"/>
    </row>
    <row r="6" spans="1:4" ht="15" customHeight="1" x14ac:dyDescent="0.25">
      <c r="B6" s="45"/>
      <c r="C6" s="45"/>
    </row>
    <row r="7" spans="1:4" x14ac:dyDescent="0.2">
      <c r="B7" s="76" t="s">
        <v>96</v>
      </c>
      <c r="C7" s="76"/>
    </row>
    <row r="8" spans="1:4" x14ac:dyDescent="0.2">
      <c r="B8" s="47"/>
      <c r="C8" s="47"/>
    </row>
    <row r="9" spans="1:4" x14ac:dyDescent="0.2">
      <c r="B9" s="77" t="s">
        <v>133</v>
      </c>
      <c r="C9" s="77"/>
    </row>
    <row r="10" spans="1:4" ht="13.5" thickBot="1" x14ac:dyDescent="0.25">
      <c r="B10" s="75"/>
      <c r="C10" s="75"/>
    </row>
    <row r="11" spans="1:4" ht="13.5" thickBot="1" x14ac:dyDescent="0.25">
      <c r="B11" s="48" t="s">
        <v>0</v>
      </c>
      <c r="C11" s="49" t="s">
        <v>15</v>
      </c>
    </row>
    <row r="12" spans="1:4" ht="13.5" thickBot="1" x14ac:dyDescent="0.25">
      <c r="B12" s="50" t="s">
        <v>37</v>
      </c>
      <c r="C12" s="51">
        <f>+C13</f>
        <v>40000</v>
      </c>
    </row>
    <row r="13" spans="1:4" x14ac:dyDescent="0.2">
      <c r="B13" s="62" t="s">
        <v>2</v>
      </c>
      <c r="C13" s="53">
        <f>+C14</f>
        <v>40000</v>
      </c>
    </row>
    <row r="14" spans="1:4" ht="13.5" thickBot="1" x14ac:dyDescent="0.25">
      <c r="B14" s="63" t="s">
        <v>2</v>
      </c>
      <c r="C14" s="55">
        <v>40000</v>
      </c>
    </row>
    <row r="15" spans="1:4" ht="13.5" thickBot="1" x14ac:dyDescent="0.25">
      <c r="B15" s="50" t="s">
        <v>9</v>
      </c>
      <c r="C15" s="51">
        <f>+C16</f>
        <v>5586185.54</v>
      </c>
    </row>
    <row r="16" spans="1:4" x14ac:dyDescent="0.2">
      <c r="B16" s="62" t="s">
        <v>10</v>
      </c>
      <c r="C16" s="53">
        <f>SUM(C17:C18)</f>
        <v>5586185.54</v>
      </c>
    </row>
    <row r="17" spans="2:3" x14ac:dyDescent="0.2">
      <c r="B17" s="63" t="s">
        <v>10</v>
      </c>
      <c r="C17" s="55">
        <v>2828000</v>
      </c>
    </row>
    <row r="18" spans="2:3" ht="13.5" thickBot="1" x14ac:dyDescent="0.25">
      <c r="B18" s="63" t="s">
        <v>44</v>
      </c>
      <c r="C18" s="55">
        <v>2758185.54</v>
      </c>
    </row>
    <row r="19" spans="2:3" ht="13.5" thickBot="1" x14ac:dyDescent="0.25">
      <c r="B19" s="50" t="s">
        <v>13</v>
      </c>
      <c r="C19" s="51">
        <f>+C20</f>
        <v>86633.34</v>
      </c>
    </row>
    <row r="20" spans="2:3" x14ac:dyDescent="0.2">
      <c r="B20" s="62" t="s">
        <v>55</v>
      </c>
      <c r="C20" s="53">
        <f>SUM(C21:C22)</f>
        <v>86633.34</v>
      </c>
    </row>
    <row r="21" spans="2:3" x14ac:dyDescent="0.2">
      <c r="B21" s="63" t="s">
        <v>80</v>
      </c>
      <c r="C21" s="55">
        <v>37500</v>
      </c>
    </row>
    <row r="22" spans="2:3" ht="13.5" thickBot="1" x14ac:dyDescent="0.25">
      <c r="B22" s="63" t="s">
        <v>79</v>
      </c>
      <c r="C22" s="55">
        <v>49133.34</v>
      </c>
    </row>
    <row r="23" spans="2:3" ht="13.5" thickBot="1" x14ac:dyDescent="0.25">
      <c r="B23" s="57" t="s">
        <v>19</v>
      </c>
      <c r="C23" s="13">
        <f>C12+C15+C19</f>
        <v>5712818.8799999999</v>
      </c>
    </row>
    <row r="24" spans="2:3" ht="13.5" thickBot="1" x14ac:dyDescent="0.25">
      <c r="B24" s="64" t="s">
        <v>18</v>
      </c>
      <c r="C24" s="19">
        <v>0</v>
      </c>
    </row>
    <row r="25" spans="2:3" ht="13.5" thickBot="1" x14ac:dyDescent="0.25">
      <c r="B25" s="30" t="s">
        <v>20</v>
      </c>
      <c r="C25" s="14">
        <f>SUM(C23:C24)</f>
        <v>5712818.8799999999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G33" sqref="G33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43"/>
      <c r="D1" s="43"/>
    </row>
    <row r="2" spans="1:5" x14ac:dyDescent="0.2">
      <c r="A2" s="8"/>
      <c r="B2" s="7"/>
      <c r="C2" s="43"/>
      <c r="D2" s="43"/>
    </row>
    <row r="3" spans="1:5" x14ac:dyDescent="0.2">
      <c r="A3" s="8"/>
      <c r="B3" s="7"/>
      <c r="C3" s="43"/>
      <c r="D3" s="43"/>
    </row>
    <row r="4" spans="1:5" x14ac:dyDescent="0.2">
      <c r="A4" s="8"/>
      <c r="B4" s="10"/>
      <c r="C4" s="60"/>
      <c r="D4" s="60"/>
    </row>
    <row r="5" spans="1:5" ht="15" customHeight="1" x14ac:dyDescent="0.2">
      <c r="B5" s="74" t="s">
        <v>87</v>
      </c>
      <c r="C5" s="74"/>
      <c r="D5" s="61"/>
    </row>
    <row r="6" spans="1:5" ht="15" customHeight="1" x14ac:dyDescent="0.25">
      <c r="B6" s="45"/>
      <c r="C6" s="45"/>
    </row>
    <row r="7" spans="1:5" x14ac:dyDescent="0.2">
      <c r="B7" s="76" t="s">
        <v>97</v>
      </c>
      <c r="C7" s="76"/>
    </row>
    <row r="8" spans="1:5" x14ac:dyDescent="0.2">
      <c r="B8" s="47"/>
      <c r="C8" s="47"/>
    </row>
    <row r="9" spans="1:5" x14ac:dyDescent="0.2">
      <c r="B9" s="77" t="s">
        <v>133</v>
      </c>
      <c r="C9" s="77"/>
    </row>
    <row r="10" spans="1:5" ht="13.5" thickBot="1" x14ac:dyDescent="0.25">
      <c r="B10" s="75"/>
      <c r="C10" s="75"/>
    </row>
    <row r="11" spans="1:5" ht="13.5" thickBot="1" x14ac:dyDescent="0.25">
      <c r="B11" s="48" t="s">
        <v>0</v>
      </c>
      <c r="C11" s="49" t="s">
        <v>15</v>
      </c>
    </row>
    <row r="12" spans="1:5" ht="13.5" thickBot="1" x14ac:dyDescent="0.25">
      <c r="B12" s="50" t="s">
        <v>37</v>
      </c>
      <c r="C12" s="51">
        <f>+C13+C15+C17+C21+C29+C37+C40</f>
        <v>568831331.65454233</v>
      </c>
      <c r="E12"/>
    </row>
    <row r="13" spans="1:5" x14ac:dyDescent="0.2">
      <c r="B13" s="62" t="s">
        <v>60</v>
      </c>
      <c r="C13" s="53">
        <f>+C14</f>
        <v>17027332.859587736</v>
      </c>
      <c r="E13"/>
    </row>
    <row r="14" spans="1:5" x14ac:dyDescent="0.2">
      <c r="B14" s="63" t="s">
        <v>60</v>
      </c>
      <c r="C14" s="55">
        <v>17027332.859587736</v>
      </c>
      <c r="E14"/>
    </row>
    <row r="15" spans="1:5" x14ac:dyDescent="0.2">
      <c r="B15" s="62" t="s">
        <v>83</v>
      </c>
      <c r="C15" s="53">
        <f>+C16</f>
        <v>29980801.029820506</v>
      </c>
      <c r="E15"/>
    </row>
    <row r="16" spans="1:5" x14ac:dyDescent="0.2">
      <c r="B16" s="63" t="s">
        <v>83</v>
      </c>
      <c r="C16" s="55">
        <v>29980801.029820506</v>
      </c>
      <c r="E16"/>
    </row>
    <row r="17" spans="2:5" x14ac:dyDescent="0.2">
      <c r="B17" s="62" t="s">
        <v>1</v>
      </c>
      <c r="C17" s="53">
        <f>+SUM(C18:C20)</f>
        <v>58943586.410142273</v>
      </c>
      <c r="E17"/>
    </row>
    <row r="18" spans="2:5" x14ac:dyDescent="0.2">
      <c r="B18" s="63" t="s">
        <v>21</v>
      </c>
      <c r="C18" s="55">
        <v>18034120.307687242</v>
      </c>
      <c r="E18"/>
    </row>
    <row r="19" spans="2:5" x14ac:dyDescent="0.2">
      <c r="B19" s="63" t="s">
        <v>56</v>
      </c>
      <c r="C19" s="55">
        <v>20546277.091902688</v>
      </c>
      <c r="E19"/>
    </row>
    <row r="20" spans="2:5" x14ac:dyDescent="0.2">
      <c r="B20" s="63" t="s">
        <v>42</v>
      </c>
      <c r="C20" s="55">
        <v>20363189.010552347</v>
      </c>
      <c r="E20"/>
    </row>
    <row r="21" spans="2:5" x14ac:dyDescent="0.2">
      <c r="B21" s="62" t="s">
        <v>35</v>
      </c>
      <c r="C21" s="53">
        <f>+SUM(C22:C28)</f>
        <v>221538259.40570378</v>
      </c>
      <c r="E21"/>
    </row>
    <row r="22" spans="2:5" x14ac:dyDescent="0.2">
      <c r="B22" s="63" t="s">
        <v>49</v>
      </c>
      <c r="C22" s="55">
        <v>15583162.79090753</v>
      </c>
      <c r="E22"/>
    </row>
    <row r="23" spans="2:5" x14ac:dyDescent="0.2">
      <c r="B23" s="63" t="s">
        <v>98</v>
      </c>
      <c r="C23" s="55">
        <v>4152176.9631681894</v>
      </c>
      <c r="E23"/>
    </row>
    <row r="24" spans="2:5" x14ac:dyDescent="0.2">
      <c r="B24" s="63" t="s">
        <v>99</v>
      </c>
      <c r="C24" s="55">
        <v>10070569.14814355</v>
      </c>
      <c r="E24"/>
    </row>
    <row r="25" spans="2:5" x14ac:dyDescent="0.2">
      <c r="B25" s="63" t="s">
        <v>58</v>
      </c>
      <c r="C25" s="55">
        <v>147077723.00674659</v>
      </c>
      <c r="E25"/>
    </row>
    <row r="26" spans="2:5" x14ac:dyDescent="0.2">
      <c r="B26" s="63" t="s">
        <v>36</v>
      </c>
      <c r="C26" s="55">
        <v>17805217.545867521</v>
      </c>
      <c r="E26"/>
    </row>
    <row r="27" spans="2:5" x14ac:dyDescent="0.2">
      <c r="B27" s="63" t="s">
        <v>100</v>
      </c>
      <c r="C27" s="55">
        <v>8060873.9206500994</v>
      </c>
      <c r="E27"/>
    </row>
    <row r="28" spans="2:5" x14ac:dyDescent="0.2">
      <c r="B28" s="63" t="s">
        <v>57</v>
      </c>
      <c r="C28" s="55">
        <v>18788536.030220311</v>
      </c>
      <c r="E28"/>
    </row>
    <row r="29" spans="2:5" x14ac:dyDescent="0.2">
      <c r="B29" s="62" t="s">
        <v>26</v>
      </c>
      <c r="C29" s="53">
        <f>+SUM(C30:C36)</f>
        <v>133294662.32696284</v>
      </c>
      <c r="E29"/>
    </row>
    <row r="30" spans="2:5" x14ac:dyDescent="0.2">
      <c r="B30" s="63" t="s">
        <v>101</v>
      </c>
      <c r="C30" s="55">
        <v>14043031.355043458</v>
      </c>
    </row>
    <row r="31" spans="2:5" x14ac:dyDescent="0.2">
      <c r="B31" s="63" t="s">
        <v>102</v>
      </c>
      <c r="C31" s="55">
        <v>20501652.862207759</v>
      </c>
    </row>
    <row r="32" spans="2:5" x14ac:dyDescent="0.2">
      <c r="B32" s="63" t="s">
        <v>103</v>
      </c>
      <c r="C32" s="55">
        <v>4873647.9635706889</v>
      </c>
    </row>
    <row r="33" spans="2:3" x14ac:dyDescent="0.2">
      <c r="B33" s="63" t="s">
        <v>104</v>
      </c>
      <c r="C33" s="55">
        <v>20605640.465462372</v>
      </c>
    </row>
    <row r="34" spans="2:3" x14ac:dyDescent="0.2">
      <c r="B34" s="63" t="s">
        <v>39</v>
      </c>
      <c r="C34" s="55">
        <v>12767365.729847621</v>
      </c>
    </row>
    <row r="35" spans="2:3" x14ac:dyDescent="0.2">
      <c r="B35" s="63" t="s">
        <v>105</v>
      </c>
      <c r="C35" s="55">
        <v>10329664.18097285</v>
      </c>
    </row>
    <row r="36" spans="2:3" x14ac:dyDescent="0.2">
      <c r="B36" s="63" t="s">
        <v>59</v>
      </c>
      <c r="C36" s="55">
        <v>50173659.769858092</v>
      </c>
    </row>
    <row r="37" spans="2:3" x14ac:dyDescent="0.2">
      <c r="B37" s="62" t="s">
        <v>27</v>
      </c>
      <c r="C37" s="53">
        <f>+SUM(C38:C39)</f>
        <v>49558593.520873152</v>
      </c>
    </row>
    <row r="38" spans="2:3" x14ac:dyDescent="0.2">
      <c r="B38" s="63" t="s">
        <v>28</v>
      </c>
      <c r="C38" s="55">
        <v>17339199.914962694</v>
      </c>
    </row>
    <row r="39" spans="2:3" x14ac:dyDescent="0.2">
      <c r="B39" s="63" t="s">
        <v>106</v>
      </c>
      <c r="C39" s="55">
        <v>32219393.605910458</v>
      </c>
    </row>
    <row r="40" spans="2:3" x14ac:dyDescent="0.2">
      <c r="B40" s="62" t="s">
        <v>2</v>
      </c>
      <c r="C40" s="53">
        <f>+C41</f>
        <v>58488096.10145203</v>
      </c>
    </row>
    <row r="41" spans="2:3" ht="13.5" thickBot="1" x14ac:dyDescent="0.25">
      <c r="B41" s="63" t="s">
        <v>2</v>
      </c>
      <c r="C41" s="55">
        <v>58488096.10145203</v>
      </c>
    </row>
    <row r="42" spans="2:3" ht="13.5" thickBot="1" x14ac:dyDescent="0.25">
      <c r="B42" s="50" t="s">
        <v>4</v>
      </c>
      <c r="C42" s="51">
        <f>+C43+C47+C50+C55</f>
        <v>255050071.6490221</v>
      </c>
    </row>
    <row r="43" spans="2:3" x14ac:dyDescent="0.2">
      <c r="B43" s="62" t="s">
        <v>46</v>
      </c>
      <c r="C43" s="53">
        <f>SUM(C44:C46)</f>
        <v>21931778.882485762</v>
      </c>
    </row>
    <row r="44" spans="2:3" x14ac:dyDescent="0.2">
      <c r="B44" s="63" t="s">
        <v>107</v>
      </c>
      <c r="C44" s="55">
        <v>5385460.3516872209</v>
      </c>
    </row>
    <row r="45" spans="2:3" x14ac:dyDescent="0.2">
      <c r="B45" s="63" t="s">
        <v>84</v>
      </c>
      <c r="C45" s="55">
        <v>9822508.9233308155</v>
      </c>
    </row>
    <row r="46" spans="2:3" x14ac:dyDescent="0.2">
      <c r="B46" s="63" t="s">
        <v>108</v>
      </c>
      <c r="C46" s="55">
        <v>6723809.607467724</v>
      </c>
    </row>
    <row r="47" spans="2:3" x14ac:dyDescent="0.2">
      <c r="B47" s="62" t="s">
        <v>75</v>
      </c>
      <c r="C47" s="53">
        <f>+SUM(C48:C49)</f>
        <v>25055316.576695412</v>
      </c>
    </row>
    <row r="48" spans="2:3" x14ac:dyDescent="0.2">
      <c r="B48" s="63" t="s">
        <v>109</v>
      </c>
      <c r="C48" s="55">
        <v>9262466.1399244275</v>
      </c>
    </row>
    <row r="49" spans="2:3" x14ac:dyDescent="0.2">
      <c r="B49" s="63" t="s">
        <v>76</v>
      </c>
      <c r="C49" s="55">
        <v>15792850.436770985</v>
      </c>
    </row>
    <row r="50" spans="2:3" x14ac:dyDescent="0.2">
      <c r="B50" s="62" t="s">
        <v>23</v>
      </c>
      <c r="C50" s="53">
        <f>+SUM(C51:C54)</f>
        <v>123739903.96640193</v>
      </c>
    </row>
    <row r="51" spans="2:3" x14ac:dyDescent="0.2">
      <c r="B51" s="63" t="s">
        <v>24</v>
      </c>
      <c r="C51" s="55">
        <v>46715590.055766284</v>
      </c>
    </row>
    <row r="52" spans="2:3" x14ac:dyDescent="0.2">
      <c r="B52" s="63" t="s">
        <v>45</v>
      </c>
      <c r="C52" s="55">
        <v>33052077.007525362</v>
      </c>
    </row>
    <row r="53" spans="2:3" x14ac:dyDescent="0.2">
      <c r="B53" s="63" t="s">
        <v>25</v>
      </c>
      <c r="C53" s="55">
        <v>35064951.116993129</v>
      </c>
    </row>
    <row r="54" spans="2:3" x14ac:dyDescent="0.2">
      <c r="B54" s="63" t="s">
        <v>110</v>
      </c>
      <c r="C54" s="55">
        <v>8907285.7861171719</v>
      </c>
    </row>
    <row r="55" spans="2:3" x14ac:dyDescent="0.2">
      <c r="B55" s="62" t="s">
        <v>5</v>
      </c>
      <c r="C55" s="53">
        <f>+SUM(C56:C60)</f>
        <v>84323072.223438963</v>
      </c>
    </row>
    <row r="56" spans="2:3" x14ac:dyDescent="0.2">
      <c r="B56" s="63" t="s">
        <v>48</v>
      </c>
      <c r="C56" s="55">
        <v>30924892.076299511</v>
      </c>
    </row>
    <row r="57" spans="2:3" x14ac:dyDescent="0.2">
      <c r="B57" s="63" t="s">
        <v>77</v>
      </c>
      <c r="C57" s="55">
        <v>18605744.134557746</v>
      </c>
    </row>
    <row r="58" spans="2:3" x14ac:dyDescent="0.2">
      <c r="B58" s="63" t="s">
        <v>111</v>
      </c>
      <c r="C58" s="55">
        <v>13754763.477347735</v>
      </c>
    </row>
    <row r="59" spans="2:3" x14ac:dyDescent="0.2">
      <c r="B59" s="63" t="s">
        <v>85</v>
      </c>
      <c r="C59" s="55">
        <v>12716099.618926954</v>
      </c>
    </row>
    <row r="60" spans="2:3" ht="13.5" thickBot="1" x14ac:dyDescent="0.25">
      <c r="B60" s="65" t="s">
        <v>78</v>
      </c>
      <c r="C60" s="66">
        <v>8321572.9163070191</v>
      </c>
    </row>
    <row r="61" spans="2:3" ht="13.5" thickBot="1" x14ac:dyDescent="0.25">
      <c r="B61" s="50" t="s">
        <v>6</v>
      </c>
      <c r="C61" s="51">
        <f>+C62+C69+C74+C77+C79+C82+C87</f>
        <v>621819439.34422696</v>
      </c>
    </row>
    <row r="62" spans="2:3" x14ac:dyDescent="0.2">
      <c r="B62" s="62" t="s">
        <v>7</v>
      </c>
      <c r="C62" s="53">
        <f>SUM(C63:C68)</f>
        <v>201772866.73021588</v>
      </c>
    </row>
    <row r="63" spans="2:3" x14ac:dyDescent="0.2">
      <c r="B63" s="63" t="s">
        <v>112</v>
      </c>
      <c r="C63" s="55">
        <v>4194050.269183767</v>
      </c>
    </row>
    <row r="64" spans="2:3" x14ac:dyDescent="0.2">
      <c r="B64" s="63" t="s">
        <v>7</v>
      </c>
      <c r="C64" s="55">
        <v>33250707.735268399</v>
      </c>
    </row>
    <row r="65" spans="2:3" x14ac:dyDescent="0.2">
      <c r="B65" s="63" t="s">
        <v>17</v>
      </c>
      <c r="C65" s="55">
        <v>98862254.408525825</v>
      </c>
    </row>
    <row r="66" spans="2:3" x14ac:dyDescent="0.2">
      <c r="B66" s="63" t="s">
        <v>63</v>
      </c>
      <c r="C66" s="55">
        <v>34092691.884236343</v>
      </c>
    </row>
    <row r="67" spans="2:3" x14ac:dyDescent="0.2">
      <c r="B67" s="63" t="s">
        <v>64</v>
      </c>
      <c r="C67" s="55">
        <v>18976982.95209752</v>
      </c>
    </row>
    <row r="68" spans="2:3" x14ac:dyDescent="0.2">
      <c r="B68" s="63" t="s">
        <v>113</v>
      </c>
      <c r="C68" s="55">
        <v>12396179.480904004</v>
      </c>
    </row>
    <row r="69" spans="2:3" x14ac:dyDescent="0.2">
      <c r="B69" s="62" t="s">
        <v>67</v>
      </c>
      <c r="C69" s="53">
        <f>+SUM(C70:C73)</f>
        <v>75471274.245368898</v>
      </c>
    </row>
    <row r="70" spans="2:3" x14ac:dyDescent="0.2">
      <c r="B70" s="63" t="s">
        <v>69</v>
      </c>
      <c r="C70" s="55">
        <v>12279514.450038845</v>
      </c>
    </row>
    <row r="71" spans="2:3" x14ac:dyDescent="0.2">
      <c r="B71" s="63" t="s">
        <v>114</v>
      </c>
      <c r="C71" s="55">
        <v>6373963.9146720013</v>
      </c>
    </row>
    <row r="72" spans="2:3" x14ac:dyDescent="0.2">
      <c r="B72" s="63" t="s">
        <v>115</v>
      </c>
      <c r="C72" s="55">
        <v>47495720.081913836</v>
      </c>
    </row>
    <row r="73" spans="2:3" x14ac:dyDescent="0.2">
      <c r="B73" s="63" t="s">
        <v>68</v>
      </c>
      <c r="C73" s="55">
        <v>9322075.7987442128</v>
      </c>
    </row>
    <row r="74" spans="2:3" x14ac:dyDescent="0.2">
      <c r="B74" s="62" t="s">
        <v>52</v>
      </c>
      <c r="C74" s="53">
        <f>+SUM(C75:C76)</f>
        <v>59326357.953928351</v>
      </c>
    </row>
    <row r="75" spans="2:3" x14ac:dyDescent="0.2">
      <c r="B75" s="63" t="s">
        <v>52</v>
      </c>
      <c r="C75" s="55">
        <v>44164016.538793258</v>
      </c>
    </row>
    <row r="76" spans="2:3" x14ac:dyDescent="0.2">
      <c r="B76" s="63" t="s">
        <v>116</v>
      </c>
      <c r="C76" s="55">
        <v>15162341.415135091</v>
      </c>
    </row>
    <row r="77" spans="2:3" x14ac:dyDescent="0.2">
      <c r="B77" s="62" t="s">
        <v>61</v>
      </c>
      <c r="C77" s="53">
        <f>+C78</f>
        <v>85197342.143274114</v>
      </c>
    </row>
    <row r="78" spans="2:3" x14ac:dyDescent="0.2">
      <c r="B78" s="63" t="s">
        <v>62</v>
      </c>
      <c r="C78" s="55">
        <v>85197342.143274114</v>
      </c>
    </row>
    <row r="79" spans="2:3" x14ac:dyDescent="0.2">
      <c r="B79" s="62" t="s">
        <v>65</v>
      </c>
      <c r="C79" s="53">
        <f>SUM(C80:C81)</f>
        <v>68969406.872705385</v>
      </c>
    </row>
    <row r="80" spans="2:3" x14ac:dyDescent="0.2">
      <c r="B80" s="63" t="s">
        <v>66</v>
      </c>
      <c r="C80" s="55">
        <v>58207393.98836001</v>
      </c>
    </row>
    <row r="81" spans="2:3" x14ac:dyDescent="0.2">
      <c r="B81" s="63" t="s">
        <v>65</v>
      </c>
      <c r="C81" s="55">
        <v>10762012.884345379</v>
      </c>
    </row>
    <row r="82" spans="2:3" x14ac:dyDescent="0.2">
      <c r="B82" s="62" t="s">
        <v>8</v>
      </c>
      <c r="C82" s="53">
        <f>SUM(C83:C86)</f>
        <v>76039923.958528429</v>
      </c>
    </row>
    <row r="83" spans="2:3" x14ac:dyDescent="0.2">
      <c r="B83" s="63" t="s">
        <v>117</v>
      </c>
      <c r="C83" s="55">
        <v>17036880.103154164</v>
      </c>
    </row>
    <row r="84" spans="2:3" x14ac:dyDescent="0.2">
      <c r="B84" s="63" t="s">
        <v>53</v>
      </c>
      <c r="C84" s="55">
        <v>20082403.891117007</v>
      </c>
    </row>
    <row r="85" spans="2:3" x14ac:dyDescent="0.2">
      <c r="B85" s="63" t="s">
        <v>43</v>
      </c>
      <c r="C85" s="55">
        <v>10693245.659677386</v>
      </c>
    </row>
    <row r="86" spans="2:3" x14ac:dyDescent="0.2">
      <c r="B86" s="63" t="s">
        <v>54</v>
      </c>
      <c r="C86" s="55">
        <v>28227394.304579865</v>
      </c>
    </row>
    <row r="87" spans="2:3" x14ac:dyDescent="0.2">
      <c r="B87" s="62" t="s">
        <v>3</v>
      </c>
      <c r="C87" s="53">
        <f>+SUM(C88:C90)</f>
        <v>55042267.440205947</v>
      </c>
    </row>
    <row r="88" spans="2:3" x14ac:dyDescent="0.2">
      <c r="B88" s="63" t="s">
        <v>22</v>
      </c>
      <c r="C88" s="55">
        <v>31324129.640943695</v>
      </c>
    </row>
    <row r="89" spans="2:3" x14ac:dyDescent="0.2">
      <c r="B89" s="63" t="s">
        <v>118</v>
      </c>
      <c r="C89" s="55">
        <v>7693455.8846617974</v>
      </c>
    </row>
    <row r="90" spans="2:3" ht="13.5" thickBot="1" x14ac:dyDescent="0.25">
      <c r="B90" s="63" t="s">
        <v>3</v>
      </c>
      <c r="C90" s="55">
        <v>16024681.914600451</v>
      </c>
    </row>
    <row r="91" spans="2:3" ht="13.5" thickBot="1" x14ac:dyDescent="0.25">
      <c r="B91" s="50" t="s">
        <v>9</v>
      </c>
      <c r="C91" s="51">
        <f>+C92+C95+C99+C102+C104+C110+C114+C116</f>
        <v>464923151.7504555</v>
      </c>
    </row>
    <row r="92" spans="2:3" x14ac:dyDescent="0.2">
      <c r="B92" s="67" t="s">
        <v>38</v>
      </c>
      <c r="C92" s="68">
        <f>+SUM(C93:C94)</f>
        <v>62862631.075145736</v>
      </c>
    </row>
    <row r="93" spans="2:3" x14ac:dyDescent="0.2">
      <c r="B93" s="63" t="s">
        <v>119</v>
      </c>
      <c r="C93" s="55">
        <v>30923095.421084676</v>
      </c>
    </row>
    <row r="94" spans="2:3" x14ac:dyDescent="0.2">
      <c r="B94" s="63" t="s">
        <v>30</v>
      </c>
      <c r="C94" s="55">
        <v>31939535.654061064</v>
      </c>
    </row>
    <row r="95" spans="2:3" x14ac:dyDescent="0.2">
      <c r="B95" s="62" t="s">
        <v>50</v>
      </c>
      <c r="C95" s="53">
        <f>+SUM(C96:C98)</f>
        <v>27520348.222336717</v>
      </c>
    </row>
    <row r="96" spans="2:3" x14ac:dyDescent="0.2">
      <c r="B96" s="63" t="s">
        <v>70</v>
      </c>
      <c r="C96" s="55">
        <v>10754906.021896122</v>
      </c>
    </row>
    <row r="97" spans="2:3" x14ac:dyDescent="0.2">
      <c r="B97" s="63" t="s">
        <v>71</v>
      </c>
      <c r="C97" s="55">
        <v>4862056.7079619002</v>
      </c>
    </row>
    <row r="98" spans="2:3" x14ac:dyDescent="0.2">
      <c r="B98" s="63" t="s">
        <v>51</v>
      </c>
      <c r="C98" s="55">
        <v>11903385.492478695</v>
      </c>
    </row>
    <row r="99" spans="2:3" x14ac:dyDescent="0.2">
      <c r="B99" s="62" t="s">
        <v>29</v>
      </c>
      <c r="C99" s="53">
        <f>+SUM(C100:C101)</f>
        <v>35228662.803349011</v>
      </c>
    </row>
    <row r="100" spans="2:3" x14ac:dyDescent="0.2">
      <c r="B100" s="63" t="s">
        <v>74</v>
      </c>
      <c r="C100" s="55">
        <v>6464010.9942895444</v>
      </c>
    </row>
    <row r="101" spans="2:3" x14ac:dyDescent="0.2">
      <c r="B101" s="63" t="s">
        <v>41</v>
      </c>
      <c r="C101" s="55">
        <v>28764651.809059463</v>
      </c>
    </row>
    <row r="102" spans="2:3" x14ac:dyDescent="0.2">
      <c r="B102" s="62" t="s">
        <v>72</v>
      </c>
      <c r="C102" s="53">
        <f>+C103</f>
        <v>14181282.308196671</v>
      </c>
    </row>
    <row r="103" spans="2:3" x14ac:dyDescent="0.2">
      <c r="B103" s="63" t="s">
        <v>73</v>
      </c>
      <c r="C103" s="55">
        <v>14181282.308196671</v>
      </c>
    </row>
    <row r="104" spans="2:3" x14ac:dyDescent="0.2">
      <c r="B104" s="62" t="s">
        <v>10</v>
      </c>
      <c r="C104" s="53">
        <f>+SUM(C105:C109)</f>
        <v>55462724.770377353</v>
      </c>
    </row>
    <row r="105" spans="2:3" x14ac:dyDescent="0.2">
      <c r="B105" s="63" t="s">
        <v>120</v>
      </c>
      <c r="C105" s="55">
        <v>5997702.6905169766</v>
      </c>
    </row>
    <row r="106" spans="2:3" x14ac:dyDescent="0.2">
      <c r="B106" s="63" t="s">
        <v>10</v>
      </c>
      <c r="C106" s="55">
        <v>20399668.832401399</v>
      </c>
    </row>
    <row r="107" spans="2:3" x14ac:dyDescent="0.2">
      <c r="B107" s="63" t="s">
        <v>121</v>
      </c>
      <c r="C107" s="55">
        <v>6969718.8064037263</v>
      </c>
    </row>
    <row r="108" spans="2:3" x14ac:dyDescent="0.2">
      <c r="B108" s="63" t="s">
        <v>44</v>
      </c>
      <c r="C108" s="55">
        <v>9415430.7288108487</v>
      </c>
    </row>
    <row r="109" spans="2:3" x14ac:dyDescent="0.2">
      <c r="B109" s="63" t="s">
        <v>122</v>
      </c>
      <c r="C109" s="55">
        <v>12680203.712244408</v>
      </c>
    </row>
    <row r="110" spans="2:3" x14ac:dyDescent="0.2">
      <c r="B110" s="62" t="s">
        <v>11</v>
      </c>
      <c r="C110" s="53">
        <f>+SUM(C111:C113)</f>
        <v>134143347.32202503</v>
      </c>
    </row>
    <row r="111" spans="2:3" x14ac:dyDescent="0.2">
      <c r="B111" s="63" t="s">
        <v>123</v>
      </c>
      <c r="C111" s="55">
        <v>67794285.42313233</v>
      </c>
    </row>
    <row r="112" spans="2:3" x14ac:dyDescent="0.2">
      <c r="B112" s="63" t="s">
        <v>11</v>
      </c>
      <c r="C112" s="55">
        <v>59983189.429634593</v>
      </c>
    </row>
    <row r="113" spans="2:3" x14ac:dyDescent="0.2">
      <c r="B113" s="69" t="s">
        <v>124</v>
      </c>
      <c r="C113" s="70">
        <v>6365872.4692581026</v>
      </c>
    </row>
    <row r="114" spans="2:3" x14ac:dyDescent="0.2">
      <c r="B114" s="62" t="s">
        <v>47</v>
      </c>
      <c r="C114" s="53">
        <f>+C115</f>
        <v>16126799.042706164</v>
      </c>
    </row>
    <row r="115" spans="2:3" x14ac:dyDescent="0.2">
      <c r="B115" s="63" t="s">
        <v>47</v>
      </c>
      <c r="C115" s="55">
        <v>16126799.042706164</v>
      </c>
    </row>
    <row r="116" spans="2:3" x14ac:dyDescent="0.2">
      <c r="B116" s="62" t="s">
        <v>12</v>
      </c>
      <c r="C116" s="53">
        <f>+SUM(C117:C124)</f>
        <v>119397356.20631881</v>
      </c>
    </row>
    <row r="117" spans="2:3" x14ac:dyDescent="0.2">
      <c r="B117" s="63" t="s">
        <v>94</v>
      </c>
      <c r="C117" s="55">
        <v>19289085.438271988</v>
      </c>
    </row>
    <row r="118" spans="2:3" x14ac:dyDescent="0.2">
      <c r="B118" s="63" t="s">
        <v>125</v>
      </c>
      <c r="C118" s="55">
        <v>12960098.423200769</v>
      </c>
    </row>
    <row r="119" spans="2:3" x14ac:dyDescent="0.2">
      <c r="B119" s="63" t="s">
        <v>126</v>
      </c>
      <c r="C119" s="55">
        <v>16235949.908503035</v>
      </c>
    </row>
    <row r="120" spans="2:3" x14ac:dyDescent="0.2">
      <c r="B120" s="63" t="s">
        <v>127</v>
      </c>
      <c r="C120" s="55">
        <v>10498144.182867078</v>
      </c>
    </row>
    <row r="121" spans="2:3" x14ac:dyDescent="0.2">
      <c r="B121" s="63" t="s">
        <v>128</v>
      </c>
      <c r="C121" s="55">
        <v>22491575.526514217</v>
      </c>
    </row>
    <row r="122" spans="2:3" x14ac:dyDescent="0.2">
      <c r="B122" s="63" t="s">
        <v>40</v>
      </c>
      <c r="C122" s="55">
        <v>10949188.873629453</v>
      </c>
    </row>
    <row r="123" spans="2:3" x14ac:dyDescent="0.2">
      <c r="B123" s="63" t="s">
        <v>12</v>
      </c>
      <c r="C123" s="55">
        <v>10531765.209288098</v>
      </c>
    </row>
    <row r="124" spans="2:3" ht="13.5" thickBot="1" x14ac:dyDescent="0.25">
      <c r="B124" s="63" t="s">
        <v>129</v>
      </c>
      <c r="C124" s="55">
        <v>16441548.644044174</v>
      </c>
    </row>
    <row r="125" spans="2:3" ht="13.5" thickBot="1" x14ac:dyDescent="0.25">
      <c r="B125" s="50" t="s">
        <v>13</v>
      </c>
      <c r="C125" s="13">
        <f>+C126+C128+C134+C136+C140</f>
        <v>202062014.83342898</v>
      </c>
    </row>
    <row r="126" spans="2:3" x14ac:dyDescent="0.2">
      <c r="B126" s="62" t="s">
        <v>31</v>
      </c>
      <c r="C126" s="53">
        <f>+C127</f>
        <v>13374380.292320427</v>
      </c>
    </row>
    <row r="127" spans="2:3" x14ac:dyDescent="0.2">
      <c r="B127" s="63" t="s">
        <v>31</v>
      </c>
      <c r="C127" s="55">
        <v>13374380.292320427</v>
      </c>
    </row>
    <row r="128" spans="2:3" x14ac:dyDescent="0.2">
      <c r="B128" s="62" t="s">
        <v>14</v>
      </c>
      <c r="C128" s="53">
        <f>+SUM(C129:C133)</f>
        <v>104785942.41514166</v>
      </c>
    </row>
    <row r="129" spans="2:3" x14ac:dyDescent="0.2">
      <c r="B129" s="63" t="s">
        <v>130</v>
      </c>
      <c r="C129" s="55">
        <v>17258505.09918398</v>
      </c>
    </row>
    <row r="130" spans="2:3" x14ac:dyDescent="0.2">
      <c r="B130" s="63" t="s">
        <v>16</v>
      </c>
      <c r="C130" s="55">
        <v>19750689.40391795</v>
      </c>
    </row>
    <row r="131" spans="2:3" x14ac:dyDescent="0.2">
      <c r="B131" s="63" t="s">
        <v>131</v>
      </c>
      <c r="C131" s="55">
        <v>20976758.175180376</v>
      </c>
    </row>
    <row r="132" spans="2:3" x14ac:dyDescent="0.2">
      <c r="B132" s="63" t="s">
        <v>32</v>
      </c>
      <c r="C132" s="55">
        <v>37836189.340415098</v>
      </c>
    </row>
    <row r="133" spans="2:3" x14ac:dyDescent="0.2">
      <c r="B133" s="63" t="s">
        <v>95</v>
      </c>
      <c r="C133" s="55">
        <v>8963800.3964442406</v>
      </c>
    </row>
    <row r="134" spans="2:3" x14ac:dyDescent="0.2">
      <c r="B134" s="62" t="s">
        <v>81</v>
      </c>
      <c r="C134" s="53">
        <f>+C135</f>
        <v>5697699.5927483076</v>
      </c>
    </row>
    <row r="135" spans="2:3" x14ac:dyDescent="0.2">
      <c r="B135" s="63" t="s">
        <v>86</v>
      </c>
      <c r="C135" s="55">
        <v>5697699.5927483076</v>
      </c>
    </row>
    <row r="136" spans="2:3" x14ac:dyDescent="0.2">
      <c r="B136" s="62" t="s">
        <v>55</v>
      </c>
      <c r="C136" s="53">
        <f>+SUM(C137:C139)</f>
        <v>58471117.61792092</v>
      </c>
    </row>
    <row r="137" spans="2:3" x14ac:dyDescent="0.2">
      <c r="B137" s="63" t="s">
        <v>92</v>
      </c>
      <c r="C137" s="55">
        <v>18688637.529145546</v>
      </c>
    </row>
    <row r="138" spans="2:3" x14ac:dyDescent="0.2">
      <c r="B138" s="63" t="s">
        <v>80</v>
      </c>
      <c r="C138" s="55">
        <v>10850433.909400072</v>
      </c>
    </row>
    <row r="139" spans="2:3" x14ac:dyDescent="0.2">
      <c r="B139" s="63" t="s">
        <v>79</v>
      </c>
      <c r="C139" s="55">
        <v>28932046.179375298</v>
      </c>
    </row>
    <row r="140" spans="2:3" x14ac:dyDescent="0.2">
      <c r="B140" s="62" t="s">
        <v>33</v>
      </c>
      <c r="C140" s="53">
        <f>+C141</f>
        <v>19732874.915297642</v>
      </c>
    </row>
    <row r="141" spans="2:3" ht="13.5" thickBot="1" x14ac:dyDescent="0.25">
      <c r="B141" s="63" t="s">
        <v>34</v>
      </c>
      <c r="C141" s="55">
        <v>19732874.915297642</v>
      </c>
    </row>
    <row r="142" spans="2:3" ht="13.5" thickBot="1" x14ac:dyDescent="0.25">
      <c r="B142" s="50" t="s">
        <v>82</v>
      </c>
      <c r="C142" s="13">
        <v>52764238.740546778</v>
      </c>
    </row>
    <row r="143" spans="2:3" ht="13.5" thickBot="1" x14ac:dyDescent="0.25">
      <c r="B143" s="57" t="s">
        <v>19</v>
      </c>
      <c r="C143" s="13">
        <f>+C12+C42+C61+C91+C125+C142</f>
        <v>2165450247.9722223</v>
      </c>
    </row>
    <row r="144" spans="2:3" ht="13.5" thickBot="1" x14ac:dyDescent="0.25">
      <c r="B144" s="64" t="s">
        <v>18</v>
      </c>
      <c r="C144" s="19">
        <v>0</v>
      </c>
    </row>
    <row r="145" spans="2:3" ht="13.5" thickBot="1" x14ac:dyDescent="0.25">
      <c r="B145" s="57" t="s">
        <v>20</v>
      </c>
      <c r="C145" s="14">
        <f>+C143+C144</f>
        <v>2165450247.9722223</v>
      </c>
    </row>
    <row r="150" spans="2:3" x14ac:dyDescent="0.2">
      <c r="B150" s="71"/>
    </row>
    <row r="152" spans="2:3" x14ac:dyDescent="0.2">
      <c r="B152" s="7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3" x14ac:dyDescent="0.2">
      <c r="A1" s="8"/>
      <c r="B1" s="7"/>
      <c r="C1" s="43"/>
    </row>
    <row r="2" spans="1:3" x14ac:dyDescent="0.2">
      <c r="A2" s="8"/>
      <c r="B2" s="7"/>
      <c r="C2" s="43"/>
    </row>
    <row r="3" spans="1:3" x14ac:dyDescent="0.2">
      <c r="A3" s="8"/>
      <c r="B3" s="7"/>
      <c r="C3" s="43"/>
    </row>
    <row r="4" spans="1:3" x14ac:dyDescent="0.2">
      <c r="A4" s="8"/>
      <c r="B4" s="10"/>
      <c r="C4" s="60"/>
    </row>
    <row r="5" spans="1:3" ht="15" customHeight="1" x14ac:dyDescent="0.2">
      <c r="B5" s="74" t="s">
        <v>87</v>
      </c>
      <c r="C5" s="74"/>
    </row>
    <row r="6" spans="1:3" ht="15" customHeight="1" x14ac:dyDescent="0.25">
      <c r="B6" s="45"/>
      <c r="C6" s="45"/>
    </row>
    <row r="7" spans="1:3" x14ac:dyDescent="0.2">
      <c r="B7" s="76" t="s">
        <v>132</v>
      </c>
      <c r="C7" s="76"/>
    </row>
    <row r="8" spans="1:3" x14ac:dyDescent="0.2">
      <c r="B8" s="46"/>
      <c r="C8" s="46"/>
    </row>
    <row r="9" spans="1:3" x14ac:dyDescent="0.2">
      <c r="B9" s="77" t="s">
        <v>133</v>
      </c>
      <c r="C9" s="77"/>
    </row>
    <row r="10" spans="1:3" ht="13.5" thickBot="1" x14ac:dyDescent="0.25">
      <c r="B10" s="75"/>
      <c r="C10" s="75"/>
    </row>
    <row r="11" spans="1:3" ht="13.5" thickBot="1" x14ac:dyDescent="0.25">
      <c r="B11" s="48" t="s">
        <v>0</v>
      </c>
      <c r="C11" s="49" t="s">
        <v>15</v>
      </c>
    </row>
    <row r="12" spans="1:3" ht="13.5" thickBot="1" x14ac:dyDescent="0.25">
      <c r="B12" s="50" t="s">
        <v>37</v>
      </c>
      <c r="C12" s="51">
        <f>+C13+C15+C17+C20+C24+C26</f>
        <v>3709386.2199999997</v>
      </c>
    </row>
    <row r="13" spans="1:3" x14ac:dyDescent="0.2">
      <c r="B13" s="56" t="s">
        <v>60</v>
      </c>
      <c r="C13" s="53">
        <f>C14</f>
        <v>51973.3</v>
      </c>
    </row>
    <row r="14" spans="1:3" x14ac:dyDescent="0.2">
      <c r="B14" s="63" t="s">
        <v>60</v>
      </c>
      <c r="C14" s="55">
        <v>51973.3</v>
      </c>
    </row>
    <row r="15" spans="1:3" x14ac:dyDescent="0.2">
      <c r="B15" s="56" t="s">
        <v>83</v>
      </c>
      <c r="C15" s="53">
        <f>C16</f>
        <v>273798.1999999999</v>
      </c>
    </row>
    <row r="16" spans="1:3" x14ac:dyDescent="0.2">
      <c r="B16" s="63" t="s">
        <v>83</v>
      </c>
      <c r="C16" s="55">
        <v>273798.1999999999</v>
      </c>
    </row>
    <row r="17" spans="2:3" x14ac:dyDescent="0.2">
      <c r="B17" s="56" t="s">
        <v>1</v>
      </c>
      <c r="C17" s="53">
        <f>SUM(C18:C19)</f>
        <v>722902.47999999986</v>
      </c>
    </row>
    <row r="18" spans="2:3" x14ac:dyDescent="0.2">
      <c r="B18" s="63" t="s">
        <v>21</v>
      </c>
      <c r="C18" s="55">
        <v>72386.95</v>
      </c>
    </row>
    <row r="19" spans="2:3" x14ac:dyDescent="0.2">
      <c r="B19" s="63" t="s">
        <v>56</v>
      </c>
      <c r="C19" s="55">
        <v>650515.52999999991</v>
      </c>
    </row>
    <row r="20" spans="2:3" x14ac:dyDescent="0.2">
      <c r="B20" s="56" t="s">
        <v>35</v>
      </c>
      <c r="C20" s="53">
        <f>SUM(C21:C23)</f>
        <v>2388800.91</v>
      </c>
    </row>
    <row r="21" spans="2:3" x14ac:dyDescent="0.2">
      <c r="B21" s="63" t="s">
        <v>49</v>
      </c>
      <c r="C21" s="55">
        <v>1355394.1300000004</v>
      </c>
    </row>
    <row r="22" spans="2:3" x14ac:dyDescent="0.2">
      <c r="B22" s="63" t="s">
        <v>58</v>
      </c>
      <c r="C22" s="55">
        <v>332315.59999999998</v>
      </c>
    </row>
    <row r="23" spans="2:3" x14ac:dyDescent="0.2">
      <c r="B23" s="63" t="s">
        <v>57</v>
      </c>
      <c r="C23" s="55">
        <v>701091.17999999947</v>
      </c>
    </row>
    <row r="24" spans="2:3" x14ac:dyDescent="0.2">
      <c r="B24" s="56" t="s">
        <v>26</v>
      </c>
      <c r="C24" s="53">
        <f>C25</f>
        <v>8166.6699999999992</v>
      </c>
    </row>
    <row r="25" spans="2:3" x14ac:dyDescent="0.2">
      <c r="B25" s="63" t="s">
        <v>105</v>
      </c>
      <c r="C25" s="55">
        <v>8166.6699999999992</v>
      </c>
    </row>
    <row r="26" spans="2:3" x14ac:dyDescent="0.2">
      <c r="B26" s="56" t="s">
        <v>2</v>
      </c>
      <c r="C26" s="53">
        <f>+C27</f>
        <v>263744.66000000003</v>
      </c>
    </row>
    <row r="27" spans="2:3" ht="13.5" thickBot="1" x14ac:dyDescent="0.25">
      <c r="B27" s="63" t="s">
        <v>2</v>
      </c>
      <c r="C27" s="55">
        <v>263744.66000000003</v>
      </c>
    </row>
    <row r="28" spans="2:3" ht="13.5" thickBot="1" x14ac:dyDescent="0.25">
      <c r="B28" s="50" t="s">
        <v>4</v>
      </c>
      <c r="C28" s="51">
        <f>+C29+C31+C33</f>
        <v>3407083.3400000003</v>
      </c>
    </row>
    <row r="29" spans="2:3" x14ac:dyDescent="0.2">
      <c r="B29" s="56" t="s">
        <v>46</v>
      </c>
      <c r="C29" s="73">
        <f>SUM(C30:C30)</f>
        <v>-20303.11</v>
      </c>
    </row>
    <row r="30" spans="2:3" x14ac:dyDescent="0.2">
      <c r="B30" s="63" t="s">
        <v>84</v>
      </c>
      <c r="C30" s="72">
        <v>-20303.11</v>
      </c>
    </row>
    <row r="31" spans="2:3" x14ac:dyDescent="0.2">
      <c r="B31" s="56" t="s">
        <v>23</v>
      </c>
      <c r="C31" s="53">
        <f>SUM(C32:C32)</f>
        <v>855645.89000000013</v>
      </c>
    </row>
    <row r="32" spans="2:3" x14ac:dyDescent="0.2">
      <c r="B32" s="63" t="s">
        <v>24</v>
      </c>
      <c r="C32" s="55">
        <v>855645.89000000013</v>
      </c>
    </row>
    <row r="33" spans="2:3" x14ac:dyDescent="0.2">
      <c r="B33" s="56" t="s">
        <v>5</v>
      </c>
      <c r="C33" s="53">
        <f>SUM(C34:C34)</f>
        <v>2571740.56</v>
      </c>
    </row>
    <row r="34" spans="2:3" ht="13.5" thickBot="1" x14ac:dyDescent="0.25">
      <c r="B34" s="63" t="s">
        <v>77</v>
      </c>
      <c r="C34" s="55">
        <v>2571740.56</v>
      </c>
    </row>
    <row r="35" spans="2:3" ht="13.5" thickBot="1" x14ac:dyDescent="0.25">
      <c r="B35" s="50" t="s">
        <v>6</v>
      </c>
      <c r="C35" s="51">
        <f>+C36+C42+C44+C49+C52+C47</f>
        <v>1593965.4399999997</v>
      </c>
    </row>
    <row r="36" spans="2:3" x14ac:dyDescent="0.2">
      <c r="B36" s="52" t="s">
        <v>7</v>
      </c>
      <c r="C36" s="68">
        <f>SUM(C37:C41)</f>
        <v>734757.40999999992</v>
      </c>
    </row>
    <row r="37" spans="2:3" x14ac:dyDescent="0.2">
      <c r="B37" s="63" t="s">
        <v>7</v>
      </c>
      <c r="C37" s="55">
        <v>181761.39999999997</v>
      </c>
    </row>
    <row r="38" spans="2:3" x14ac:dyDescent="0.2">
      <c r="B38" s="63" t="s">
        <v>17</v>
      </c>
      <c r="C38" s="55">
        <v>336557.19</v>
      </c>
    </row>
    <row r="39" spans="2:3" x14ac:dyDescent="0.2">
      <c r="B39" s="63" t="s">
        <v>63</v>
      </c>
      <c r="C39" s="55">
        <v>95145.62000000001</v>
      </c>
    </row>
    <row r="40" spans="2:3" x14ac:dyDescent="0.2">
      <c r="B40" s="63" t="s">
        <v>64</v>
      </c>
      <c r="C40" s="55">
        <v>63439.76</v>
      </c>
    </row>
    <row r="41" spans="2:3" x14ac:dyDescent="0.2">
      <c r="B41" s="63" t="s">
        <v>113</v>
      </c>
      <c r="C41" s="55">
        <v>57853.440000000002</v>
      </c>
    </row>
    <row r="42" spans="2:3" x14ac:dyDescent="0.2">
      <c r="B42" s="56" t="s">
        <v>67</v>
      </c>
      <c r="C42" s="53">
        <f>SUM(C43:C43)</f>
        <v>73312.5</v>
      </c>
    </row>
    <row r="43" spans="2:3" x14ac:dyDescent="0.2">
      <c r="B43" s="63" t="s">
        <v>68</v>
      </c>
      <c r="C43" s="55">
        <v>73312.5</v>
      </c>
    </row>
    <row r="44" spans="2:3" x14ac:dyDescent="0.2">
      <c r="B44" s="56" t="s">
        <v>52</v>
      </c>
      <c r="C44" s="53">
        <f>+SUM(C45:C46)</f>
        <v>39426.71</v>
      </c>
    </row>
    <row r="45" spans="2:3" x14ac:dyDescent="0.2">
      <c r="B45" s="63" t="s">
        <v>52</v>
      </c>
      <c r="C45" s="55">
        <v>37051.67</v>
      </c>
    </row>
    <row r="46" spans="2:3" x14ac:dyDescent="0.2">
      <c r="B46" s="63" t="s">
        <v>116</v>
      </c>
      <c r="C46" s="55">
        <v>2375.04</v>
      </c>
    </row>
    <row r="47" spans="2:3" x14ac:dyDescent="0.2">
      <c r="B47" s="56" t="s">
        <v>65</v>
      </c>
      <c r="C47" s="53">
        <f>+C48</f>
        <v>11579.66</v>
      </c>
    </row>
    <row r="48" spans="2:3" x14ac:dyDescent="0.2">
      <c r="B48" s="63" t="s">
        <v>65</v>
      </c>
      <c r="C48" s="55">
        <v>11579.66</v>
      </c>
    </row>
    <row r="49" spans="2:3" x14ac:dyDescent="0.2">
      <c r="B49" s="56" t="s">
        <v>8</v>
      </c>
      <c r="C49" s="53">
        <f>SUM(C50:C51)</f>
        <v>386381.14</v>
      </c>
    </row>
    <row r="50" spans="2:3" x14ac:dyDescent="0.2">
      <c r="B50" s="63" t="s">
        <v>43</v>
      </c>
      <c r="C50" s="55">
        <v>200716.23</v>
      </c>
    </row>
    <row r="51" spans="2:3" x14ac:dyDescent="0.2">
      <c r="B51" s="63" t="s">
        <v>54</v>
      </c>
      <c r="C51" s="55">
        <v>185664.91</v>
      </c>
    </row>
    <row r="52" spans="2:3" x14ac:dyDescent="0.2">
      <c r="B52" s="56" t="s">
        <v>3</v>
      </c>
      <c r="C52" s="53">
        <f>SUM(C53:C55)</f>
        <v>348508.02000000008</v>
      </c>
    </row>
    <row r="53" spans="2:3" x14ac:dyDescent="0.2">
      <c r="B53" s="63" t="s">
        <v>22</v>
      </c>
      <c r="C53" s="55">
        <v>229443.85000000012</v>
      </c>
    </row>
    <row r="54" spans="2:3" x14ac:dyDescent="0.2">
      <c r="B54" s="63" t="s">
        <v>118</v>
      </c>
      <c r="C54" s="55">
        <v>86183.559999999983</v>
      </c>
    </row>
    <row r="55" spans="2:3" ht="13.5" thickBot="1" x14ac:dyDescent="0.25">
      <c r="B55" s="65" t="s">
        <v>3</v>
      </c>
      <c r="C55" s="66">
        <v>32880.61</v>
      </c>
    </row>
    <row r="56" spans="2:3" ht="13.5" thickBot="1" x14ac:dyDescent="0.25">
      <c r="B56" s="50" t="s">
        <v>9</v>
      </c>
      <c r="C56" s="51">
        <f>+C57+C59+C61+C63+C65+C67</f>
        <v>714339.38000000012</v>
      </c>
    </row>
    <row r="57" spans="2:3" x14ac:dyDescent="0.2">
      <c r="B57" s="56" t="s">
        <v>38</v>
      </c>
      <c r="C57" s="53">
        <f>+C58</f>
        <v>288524.13000000012</v>
      </c>
    </row>
    <row r="58" spans="2:3" x14ac:dyDescent="0.2">
      <c r="B58" s="63" t="s">
        <v>30</v>
      </c>
      <c r="C58" s="55">
        <v>288524.13000000012</v>
      </c>
    </row>
    <row r="59" spans="2:3" x14ac:dyDescent="0.2">
      <c r="B59" s="56" t="s">
        <v>50</v>
      </c>
      <c r="C59" s="53">
        <f>SUM(C60:C60)</f>
        <v>20871.05</v>
      </c>
    </row>
    <row r="60" spans="2:3" x14ac:dyDescent="0.2">
      <c r="B60" s="63" t="s">
        <v>70</v>
      </c>
      <c r="C60" s="55">
        <v>20871.05</v>
      </c>
    </row>
    <row r="61" spans="2:3" x14ac:dyDescent="0.2">
      <c r="B61" s="56" t="s">
        <v>72</v>
      </c>
      <c r="C61" s="53">
        <f>+C62</f>
        <v>6776.3899999999994</v>
      </c>
    </row>
    <row r="62" spans="2:3" x14ac:dyDescent="0.2">
      <c r="B62" s="63" t="s">
        <v>73</v>
      </c>
      <c r="C62" s="55">
        <v>6776.3899999999994</v>
      </c>
    </row>
    <row r="63" spans="2:3" x14ac:dyDescent="0.2">
      <c r="B63" s="56" t="s">
        <v>10</v>
      </c>
      <c r="C63" s="53">
        <f>SUM(C64:C64)</f>
        <v>21058.69</v>
      </c>
    </row>
    <row r="64" spans="2:3" x14ac:dyDescent="0.2">
      <c r="B64" s="63" t="s">
        <v>10</v>
      </c>
      <c r="C64" s="55">
        <v>21058.69</v>
      </c>
    </row>
    <row r="65" spans="2:3" x14ac:dyDescent="0.2">
      <c r="B65" s="56" t="s">
        <v>47</v>
      </c>
      <c r="C65" s="53">
        <f>SUM(C66:C66)</f>
        <v>321063.91000000003</v>
      </c>
    </row>
    <row r="66" spans="2:3" x14ac:dyDescent="0.2">
      <c r="B66" s="63" t="s">
        <v>47</v>
      </c>
      <c r="C66" s="55">
        <v>321063.91000000003</v>
      </c>
    </row>
    <row r="67" spans="2:3" x14ac:dyDescent="0.2">
      <c r="B67" s="56" t="s">
        <v>12</v>
      </c>
      <c r="C67" s="53">
        <f>+SUM(C68:C70)</f>
        <v>56045.21</v>
      </c>
    </row>
    <row r="68" spans="2:3" x14ac:dyDescent="0.2">
      <c r="B68" s="63" t="s">
        <v>40</v>
      </c>
      <c r="C68" s="55">
        <v>4410.5600000000004</v>
      </c>
    </row>
    <row r="69" spans="2:3" x14ac:dyDescent="0.2">
      <c r="B69" s="63" t="s">
        <v>12</v>
      </c>
      <c r="C69" s="55">
        <v>21597.279999999999</v>
      </c>
    </row>
    <row r="70" spans="2:3" ht="13.5" thickBot="1" x14ac:dyDescent="0.25">
      <c r="B70" s="63" t="s">
        <v>129</v>
      </c>
      <c r="C70" s="55">
        <v>30037.37</v>
      </c>
    </row>
    <row r="71" spans="2:3" ht="13.5" thickBot="1" x14ac:dyDescent="0.25">
      <c r="B71" s="50" t="s">
        <v>13</v>
      </c>
      <c r="C71" s="51">
        <f>+C72+C74+C79+C83</f>
        <v>2413145.5499999998</v>
      </c>
    </row>
    <row r="72" spans="2:3" x14ac:dyDescent="0.2">
      <c r="B72" s="56" t="s">
        <v>31</v>
      </c>
      <c r="C72" s="53">
        <f>+C73</f>
        <v>217227.28999999998</v>
      </c>
    </row>
    <row r="73" spans="2:3" x14ac:dyDescent="0.2">
      <c r="B73" s="63" t="s">
        <v>31</v>
      </c>
      <c r="C73" s="55">
        <v>217227.28999999998</v>
      </c>
    </row>
    <row r="74" spans="2:3" x14ac:dyDescent="0.2">
      <c r="B74" s="56" t="s">
        <v>14</v>
      </c>
      <c r="C74" s="53">
        <f>+SUM(C75:C78)</f>
        <v>105322.29000000001</v>
      </c>
    </row>
    <row r="75" spans="2:3" x14ac:dyDescent="0.2">
      <c r="B75" s="63" t="s">
        <v>130</v>
      </c>
      <c r="C75" s="55">
        <v>9039.5499999999993</v>
      </c>
    </row>
    <row r="76" spans="2:3" x14ac:dyDescent="0.2">
      <c r="B76" s="63" t="s">
        <v>16</v>
      </c>
      <c r="C76" s="55">
        <v>89274.880000000005</v>
      </c>
    </row>
    <row r="77" spans="2:3" x14ac:dyDescent="0.2">
      <c r="B77" s="63" t="s">
        <v>32</v>
      </c>
      <c r="C77" s="55">
        <v>5507.86</v>
      </c>
    </row>
    <row r="78" spans="2:3" x14ac:dyDescent="0.2">
      <c r="B78" s="63" t="s">
        <v>95</v>
      </c>
      <c r="C78" s="55">
        <v>1499.9999999999998</v>
      </c>
    </row>
    <row r="79" spans="2:3" x14ac:dyDescent="0.2">
      <c r="B79" s="56" t="s">
        <v>55</v>
      </c>
      <c r="C79" s="53">
        <f>SUM(C80:C82)</f>
        <v>588189.64</v>
      </c>
    </row>
    <row r="80" spans="2:3" x14ac:dyDescent="0.2">
      <c r="B80" s="63" t="s">
        <v>92</v>
      </c>
      <c r="C80" s="55">
        <v>24192.3</v>
      </c>
    </row>
    <row r="81" spans="2:3" x14ac:dyDescent="0.2">
      <c r="B81" s="63" t="s">
        <v>80</v>
      </c>
      <c r="C81" s="55">
        <v>560557.5</v>
      </c>
    </row>
    <row r="82" spans="2:3" x14ac:dyDescent="0.2">
      <c r="B82" s="63" t="s">
        <v>79</v>
      </c>
      <c r="C82" s="55">
        <v>3439.84</v>
      </c>
    </row>
    <row r="83" spans="2:3" x14ac:dyDescent="0.2">
      <c r="B83" s="56" t="s">
        <v>33</v>
      </c>
      <c r="C83" s="53">
        <f>+C84</f>
        <v>1502406.3299999998</v>
      </c>
    </row>
    <row r="84" spans="2:3" ht="13.5" thickBot="1" x14ac:dyDescent="0.25">
      <c r="B84" s="63" t="s">
        <v>34</v>
      </c>
      <c r="C84" s="55">
        <v>1502406.3299999998</v>
      </c>
    </row>
    <row r="85" spans="2:3" ht="13.5" thickBot="1" x14ac:dyDescent="0.25">
      <c r="B85" s="50" t="s">
        <v>82</v>
      </c>
      <c r="C85" s="51">
        <v>0</v>
      </c>
    </row>
    <row r="86" spans="2:3" ht="13.5" thickBot="1" x14ac:dyDescent="0.25">
      <c r="B86" s="57" t="s">
        <v>19</v>
      </c>
      <c r="C86" s="13">
        <f>+C12+C28+C35+C56+C71+C85</f>
        <v>11837919.93</v>
      </c>
    </row>
    <row r="87" spans="2:3" ht="13.5" thickBot="1" x14ac:dyDescent="0.25">
      <c r="B87" s="58" t="s">
        <v>18</v>
      </c>
      <c r="C87" s="19">
        <v>0</v>
      </c>
    </row>
    <row r="88" spans="2:3" ht="13.5" thickBot="1" x14ac:dyDescent="0.25">
      <c r="B88" s="30" t="s">
        <v>20</v>
      </c>
      <c r="C88" s="14">
        <f>+C86+C87</f>
        <v>11837919.93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5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PI</vt:lpstr>
      <vt:lpstr>UPC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2017-01-26T20:30:03Z</cp:lastPrinted>
  <dcterms:created xsi:type="dcterms:W3CDTF">2008-10-13T19:04:10Z</dcterms:created>
  <dcterms:modified xsi:type="dcterms:W3CDTF">2017-01-30T19:21:30Z</dcterms:modified>
</cp:coreProperties>
</file>