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bautista\Desktop\respaldo\RICARDO\INFORMES TRIMESTRALES\2016\PROGRAMAS SUJETOS A REGLAS DE OPERACIÓN\3er TRIMESTRE\"/>
    </mc:Choice>
  </mc:AlternateContent>
  <workbookProtection lockStructure="1"/>
  <bookViews>
    <workbookView xWindow="0" yWindow="0" windowWidth="27870" windowHeight="12885" activeTab="6"/>
  </bookViews>
  <sheets>
    <sheet name="PI" sheetId="28" r:id="rId1"/>
    <sheet name="UPC" sheetId="29" r:id="rId2"/>
    <sheet name="GL" sheetId="23" r:id="rId3"/>
    <sheet name="FONDO GL" sheetId="24" r:id="rId4"/>
    <sheet name="FONDO GL CDI" sheetId="25" r:id="rId5"/>
    <sheet name="FONDO MUTUAL" sheetId="26" r:id="rId6"/>
    <sheet name="RC" sheetId="27" r:id="rId7"/>
  </sheets>
  <externalReferences>
    <externalReference r:id="rId8"/>
  </externalReferences>
  <definedNames>
    <definedName name="_xlnm._FilterDatabase" localSheetId="0" hidden="1">PI!$B$12:$D$56</definedName>
    <definedName name="_xlnm._FilterDatabase" localSheetId="1" hidden="1">UPC!$B$11:$D$85</definedName>
    <definedName name="_xlnm.Print_Area" localSheetId="3">'FONDO GL'!$B$1:$C$35</definedName>
    <definedName name="_xlnm.Print_Area" localSheetId="4">'FONDO GL CDI'!$B$1:$C$25</definedName>
    <definedName name="_xlnm.Print_Area" localSheetId="5">'FONDO MUTUAL'!$B$1:$C$145</definedName>
    <definedName name="_xlnm.Print_Area" localSheetId="2">GL!$B$1:$C$22</definedName>
    <definedName name="_xlnm.Print_Area" localSheetId="6">'RC'!$B$1:$C$93</definedName>
    <definedName name="FSD" localSheetId="4">'[1]Analitico Garantias Liquidas'!#REF!</definedName>
    <definedName name="FSD" localSheetId="0">'[1]Analitico Garantias Liquidas'!#REF!</definedName>
    <definedName name="FSD">'[1]Analitico Garantias Liquidas'!#REF!</definedName>
    <definedName name="Mensual_20_Analitico" localSheetId="4">'[1]Analitico Garantias Liquidas'!#REF!</definedName>
    <definedName name="Mensual_20_Analitico" localSheetId="0">'[1]Analitico Garantias Liquidas'!#REF!</definedName>
    <definedName name="Mensual_20_Analitico">'[1]Analitico Garantias Liquidas'!#REF!</definedName>
    <definedName name="_xlnm.Print_Titles" localSheetId="3">'FONDO GL'!$1:$11</definedName>
    <definedName name="_xlnm.Print_Titles" localSheetId="4">'FONDO GL CDI'!$1:$11</definedName>
    <definedName name="_xlnm.Print_Titles" localSheetId="5">'FONDO MUTUAL'!$1:$11</definedName>
    <definedName name="_xlnm.Print_Titles" localSheetId="2">GL!$1:$11</definedName>
    <definedName name="_xlnm.Print_Titles" localSheetId="0">PI!$1:$12</definedName>
    <definedName name="_xlnm.Print_Titles" localSheetId="6">'RC'!$1:$11</definedName>
    <definedName name="_xlnm.Print_Titles" localSheetId="1">UPC!$1:$11</definedName>
  </definedNames>
  <calcPr calcId="162913"/>
</workbook>
</file>

<file path=xl/calcChain.xml><?xml version="1.0" encoding="utf-8"?>
<calcChain xmlns="http://schemas.openxmlformats.org/spreadsheetml/2006/main">
  <c r="C93" i="27" l="1"/>
  <c r="C91" i="27"/>
  <c r="C145" i="26"/>
  <c r="C143" i="26"/>
  <c r="C25" i="25"/>
  <c r="C35" i="24"/>
  <c r="C23" i="25"/>
  <c r="C33" i="24"/>
  <c r="C20" i="23"/>
  <c r="C83" i="29"/>
  <c r="C54" i="28"/>
  <c r="C22" i="23" l="1"/>
  <c r="C13" i="29" l="1"/>
  <c r="C15" i="29"/>
  <c r="C17" i="29"/>
  <c r="C19" i="29"/>
  <c r="C21" i="29"/>
  <c r="C23" i="29"/>
  <c r="C25" i="29"/>
  <c r="C28" i="29"/>
  <c r="C30" i="29"/>
  <c r="C32" i="29"/>
  <c r="C35" i="29"/>
  <c r="C39" i="29"/>
  <c r="C42" i="29"/>
  <c r="C44" i="29"/>
  <c r="C46" i="29"/>
  <c r="C48" i="29"/>
  <c r="C50" i="29"/>
  <c r="C52" i="29"/>
  <c r="C55" i="29"/>
  <c r="C57" i="29"/>
  <c r="C59" i="29"/>
  <c r="C61" i="29"/>
  <c r="C63" i="29"/>
  <c r="C65" i="29"/>
  <c r="C67" i="29"/>
  <c r="C69" i="29"/>
  <c r="C72" i="29"/>
  <c r="C74" i="29"/>
  <c r="C76" i="29"/>
  <c r="C78" i="29"/>
  <c r="C80" i="29"/>
  <c r="C14" i="28"/>
  <c r="C16" i="28"/>
  <c r="C18" i="28"/>
  <c r="C21" i="28"/>
  <c r="C23" i="28"/>
  <c r="C26" i="28"/>
  <c r="C25" i="28" s="1"/>
  <c r="C29" i="28"/>
  <c r="C28" i="28" s="1"/>
  <c r="C31" i="28"/>
  <c r="C33" i="28"/>
  <c r="C38" i="28"/>
  <c r="C42" i="28"/>
  <c r="C44" i="28"/>
  <c r="C47" i="28"/>
  <c r="C46" i="28" s="1"/>
  <c r="C50" i="28"/>
  <c r="C27" i="29" l="1"/>
  <c r="C38" i="29"/>
  <c r="C71" i="29"/>
  <c r="C54" i="29"/>
  <c r="C12" i="29"/>
  <c r="C13" i="28"/>
  <c r="C56" i="28" s="1"/>
  <c r="C41" i="28"/>
  <c r="C16" i="25"/>
  <c r="C27" i="24"/>
  <c r="C18" i="24"/>
  <c r="C85" i="29" l="1"/>
  <c r="C29" i="27"/>
  <c r="C17" i="23" l="1"/>
  <c r="C18" i="23"/>
  <c r="C15" i="23"/>
  <c r="C52" i="27" l="1"/>
  <c r="C50" i="27"/>
  <c r="C39" i="27"/>
  <c r="C17" i="27"/>
  <c r="C69" i="26"/>
  <c r="C30" i="24" l="1"/>
  <c r="C88" i="27" l="1"/>
  <c r="C84" i="27"/>
  <c r="C80" i="27"/>
  <c r="C78" i="27"/>
  <c r="C74" i="27"/>
  <c r="C71" i="27"/>
  <c r="C67" i="27"/>
  <c r="C65" i="27"/>
  <c r="C63" i="27"/>
  <c r="C61" i="27"/>
  <c r="C56" i="27"/>
  <c r="C45" i="27"/>
  <c r="C38" i="27" s="1"/>
  <c r="C33" i="27"/>
  <c r="C27" i="27"/>
  <c r="C24" i="27"/>
  <c r="C20" i="27"/>
  <c r="C15" i="27"/>
  <c r="C13" i="27"/>
  <c r="C140" i="26"/>
  <c r="C136" i="26"/>
  <c r="C134" i="26"/>
  <c r="C128" i="26"/>
  <c r="C126" i="26"/>
  <c r="C116" i="26"/>
  <c r="C114" i="26"/>
  <c r="C110" i="26"/>
  <c r="C104" i="26"/>
  <c r="C102" i="26"/>
  <c r="C99" i="26"/>
  <c r="C95" i="26"/>
  <c r="C92" i="26"/>
  <c r="C87" i="26"/>
  <c r="C82" i="26"/>
  <c r="C79" i="26"/>
  <c r="C77" i="26"/>
  <c r="C74" i="26"/>
  <c r="C62" i="26"/>
  <c r="C55" i="26"/>
  <c r="C50" i="26"/>
  <c r="C47" i="26"/>
  <c r="C43" i="26"/>
  <c r="C40" i="26"/>
  <c r="C37" i="26"/>
  <c r="C29" i="26"/>
  <c r="C21" i="26"/>
  <c r="C17" i="26"/>
  <c r="C15" i="26"/>
  <c r="C13" i="26"/>
  <c r="C20" i="25"/>
  <c r="C19" i="25" s="1"/>
  <c r="C15" i="25"/>
  <c r="C13" i="25"/>
  <c r="C12" i="25" s="1"/>
  <c r="C28" i="24"/>
  <c r="C25" i="24"/>
  <c r="C24" i="24" s="1"/>
  <c r="C22" i="24"/>
  <c r="C21" i="24" s="1"/>
  <c r="C17" i="24"/>
  <c r="C15" i="24"/>
  <c r="C13" i="24"/>
  <c r="C13" i="23"/>
  <c r="C12" i="24" l="1"/>
  <c r="C77" i="27"/>
  <c r="C60" i="27"/>
  <c r="C12" i="27"/>
  <c r="C26" i="27"/>
  <c r="C12" i="23"/>
  <c r="C91" i="26"/>
  <c r="C125" i="26"/>
  <c r="C61" i="26"/>
  <c r="C42" i="26"/>
  <c r="C12" i="26"/>
</calcChain>
</file>

<file path=xl/sharedStrings.xml><?xml version="1.0" encoding="utf-8"?>
<sst xmlns="http://schemas.openxmlformats.org/spreadsheetml/2006/main" count="418" uniqueCount="134">
  <si>
    <t>Entidad</t>
  </si>
  <si>
    <t>GUANAJUATO</t>
  </si>
  <si>
    <t>QUERETARO</t>
  </si>
  <si>
    <t>ZACATECAS</t>
  </si>
  <si>
    <t>NOROESTE</t>
  </si>
  <si>
    <t>SONORA</t>
  </si>
  <si>
    <t>NORTE</t>
  </si>
  <si>
    <t>CHIHUAHUA</t>
  </si>
  <si>
    <t>TAMAULIPAS</t>
  </si>
  <si>
    <t>SUR</t>
  </si>
  <si>
    <t>OAXACA</t>
  </si>
  <si>
    <t>PUEBLA</t>
  </si>
  <si>
    <t>VERACRUZ</t>
  </si>
  <si>
    <t>SURESTE</t>
  </si>
  <si>
    <t>CHIAPAS</t>
  </si>
  <si>
    <t>Monto_Dispersado</t>
  </si>
  <si>
    <t>CORDOBA</t>
  </si>
  <si>
    <t>TAPACHULA</t>
  </si>
  <si>
    <t>CUAUHTEMOC</t>
  </si>
  <si>
    <t>GASTOS DE OPERACIÓN</t>
  </si>
  <si>
    <t>TOTAL DE APOYOS</t>
  </si>
  <si>
    <t>TOTAL</t>
  </si>
  <si>
    <t>RIO GRANDE</t>
  </si>
  <si>
    <t>SINALOA</t>
  </si>
  <si>
    <t>CULIACAN</t>
  </si>
  <si>
    <t>MICHOACAN</t>
  </si>
  <si>
    <t>NAYARIT</t>
  </si>
  <si>
    <t>SANTIAGO IXCUINTLA</t>
  </si>
  <si>
    <t>HIDALGO</t>
  </si>
  <si>
    <t>TOLUCA</t>
  </si>
  <si>
    <t>CAMPECHE</t>
  </si>
  <si>
    <t>TUXTLA GUTIERREZ</t>
  </si>
  <si>
    <t>YUCATAN</t>
  </si>
  <si>
    <t>MERIDA</t>
  </si>
  <si>
    <t>JALISCO</t>
  </si>
  <si>
    <t>CENTRO - OCCIDENTE</t>
  </si>
  <si>
    <t>ESTADO DE MEXICO</t>
  </si>
  <si>
    <t>MORELIA</t>
  </si>
  <si>
    <t>MARTINEZ DE LA TORRE</t>
  </si>
  <si>
    <t>PACHUCA DE SOTO</t>
  </si>
  <si>
    <t>REYNOSA</t>
  </si>
  <si>
    <t>TEHUANTEPEC</t>
  </si>
  <si>
    <t>BAJA CALIFORNIA</t>
  </si>
  <si>
    <t>TLAXCALA</t>
  </si>
  <si>
    <t>CD OBREGON</t>
  </si>
  <si>
    <t>GUERRERO</t>
  </si>
  <si>
    <t>DURANGO</t>
  </si>
  <si>
    <t>CD VICTORIA</t>
  </si>
  <si>
    <t>VALLE HERMOSO</t>
  </si>
  <si>
    <t>TABASCO</t>
  </si>
  <si>
    <t>IRAPUATO</t>
  </si>
  <si>
    <t>GUADALAJARA</t>
  </si>
  <si>
    <t>AGUASCALIENTES</t>
  </si>
  <si>
    <t>NUEVO LEON</t>
  </si>
  <si>
    <t>MONTERREY</t>
  </si>
  <si>
    <t>SAN LUIS POTOSI</t>
  </si>
  <si>
    <t>COAHUILA</t>
  </si>
  <si>
    <t>TORREON</t>
  </si>
  <si>
    <t>SALTILLO</t>
  </si>
  <si>
    <t>CHILPANCINGO</t>
  </si>
  <si>
    <t>MORELOS</t>
  </si>
  <si>
    <t>CUAUTLA</t>
  </si>
  <si>
    <t>BAJA CALIFORNIA SUR</t>
  </si>
  <si>
    <t>LA PAZ</t>
  </si>
  <si>
    <t>VILLAHERMOSA</t>
  </si>
  <si>
    <t>QUINTANA ROO</t>
  </si>
  <si>
    <t>CORPORATIVO</t>
  </si>
  <si>
    <t>COLIMA</t>
  </si>
  <si>
    <t>MEXICALI</t>
  </si>
  <si>
    <t>CHETUMAL</t>
  </si>
  <si>
    <t>Dirección General Adjunta de Promoción de Negocios y Coordinación Regional</t>
  </si>
  <si>
    <t>PROGRAMA PARA LA CONSTITUCION DE GARANTIAS LIQUIDAS</t>
  </si>
  <si>
    <t>CARDENAS</t>
  </si>
  <si>
    <t>FONDO DE GARANTIAS LIQUIDAS</t>
  </si>
  <si>
    <t>CELAYA</t>
  </si>
  <si>
    <t>AUTLAN</t>
  </si>
  <si>
    <t>LA BARCA</t>
  </si>
  <si>
    <t>PUERTO VALLARTA</t>
  </si>
  <si>
    <t>LOS MOCHIS</t>
  </si>
  <si>
    <t>NAVOJOA</t>
  </si>
  <si>
    <t>ATLACOMULCO</t>
  </si>
  <si>
    <t>COMITAN</t>
  </si>
  <si>
    <t>VILLAFLORES</t>
  </si>
  <si>
    <t>FONDO DE GARANTIAS LIQUIDAS (CDI)</t>
  </si>
  <si>
    <t>EMILIANO ZAPATA</t>
  </si>
  <si>
    <t>FONDO MUTUAL DE GARANTIAS LIQUIDAS</t>
  </si>
  <si>
    <t>VALLE DE SANTIAGO</t>
  </si>
  <si>
    <t>AMECA</t>
  </si>
  <si>
    <t>CD GUZMAN</t>
  </si>
  <si>
    <t>TEPATITLAN</t>
  </si>
  <si>
    <t>APATZINGAN</t>
  </si>
  <si>
    <t>LA PIEDAD</t>
  </si>
  <si>
    <t>LAZARO CARDENAS</t>
  </si>
  <si>
    <t>MARAVATIO</t>
  </si>
  <si>
    <t>URUAPAN</t>
  </si>
  <si>
    <t>ZAMORA</t>
  </si>
  <si>
    <t>TEPIC</t>
  </si>
  <si>
    <t>ENSENADA</t>
  </si>
  <si>
    <t>SAN LUIS RIO COLORADO</t>
  </si>
  <si>
    <t>CD CONSTITUCION</t>
  </si>
  <si>
    <t>GUASAVE</t>
  </si>
  <si>
    <t>MAZATLAN</t>
  </si>
  <si>
    <t>HERMOSILLO</t>
  </si>
  <si>
    <t>MAGDALENA</t>
  </si>
  <si>
    <t>VICAM</t>
  </si>
  <si>
    <t>DELICIAS</t>
  </si>
  <si>
    <t>HIDALGO DEL PARRAL</t>
  </si>
  <si>
    <t>NUEVO CASAS GRANDES</t>
  </si>
  <si>
    <t>MONCLOVA</t>
  </si>
  <si>
    <t>SABINAS</t>
  </si>
  <si>
    <t>GUADALUPE VICTORIA</t>
  </si>
  <si>
    <t>CD VALLES</t>
  </si>
  <si>
    <t>CD MANTE</t>
  </si>
  <si>
    <t>TLALTENANGO</t>
  </si>
  <si>
    <t>OMETEPEC</t>
  </si>
  <si>
    <t>PETATLAN</t>
  </si>
  <si>
    <t>IXMIQUILPAN</t>
  </si>
  <si>
    <t>HUAJUAPAN</t>
  </si>
  <si>
    <t>PINOTEPA NACIONAL</t>
  </si>
  <si>
    <t>TUXTEPEC</t>
  </si>
  <si>
    <t>CD SERDAN</t>
  </si>
  <si>
    <t>TEZIUTLAN</t>
  </si>
  <si>
    <t>PANUCO</t>
  </si>
  <si>
    <t>POZA RICA</t>
  </si>
  <si>
    <t>SAN ANDRES TUXTLA</t>
  </si>
  <si>
    <t>TUXPAN</t>
  </si>
  <si>
    <t>XALAPA</t>
  </si>
  <si>
    <t>TONALA</t>
  </si>
  <si>
    <t>PROGRAMA DE REDUCCION DE COSTOS DE ACCESO AL CREDITO</t>
  </si>
  <si>
    <t>CD JUAREZ</t>
  </si>
  <si>
    <t>JULIO - SEPTIEMBRE 2016</t>
  </si>
  <si>
    <t>JULIO  - SEPTIEMBRE 2016</t>
  </si>
  <si>
    <t>PROGRAMA DE CAPACITACIÓN PARA PRODUCTORES E INTERMEDIARIOS FINANCIEROS RURALES</t>
  </si>
  <si>
    <t>PROGRAMA DE APOYO A UNIDADES DE PROMOCIÓN DE CRÉDITO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</si>
</sst>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[$€-2]* #,##0.00_-;\-[$€-2]* #,##0.00_-;_-[$€-2]* &quot;-&quot;??_-"/>
  </numFmts>
  <fonts count="27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</borders>
  <cellStyleXfs count="466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</cellStyleXfs>
  <cellXfs count="74">
    <xf numFmtId="0" fontId="0" fillId="0" borderId="0" xfId="0"/>
    <xf numFmtId="0" fontId="1" fillId="0" borderId="0" xfId="323"/>
    <xf numFmtId="0" fontId="1" fillId="0" borderId="0" xfId="323" applyFont="1"/>
    <xf numFmtId="0" fontId="2" fillId="0" borderId="0" xfId="323" applyFont="1"/>
    <xf numFmtId="0" fontId="1" fillId="0" borderId="0" xfId="323" applyFont="1" applyBorder="1"/>
    <xf numFmtId="44" fontId="4" fillId="25" borderId="13" xfId="323" applyNumberFormat="1" applyFont="1" applyFill="1" applyBorder="1" applyAlignment="1">
      <alignment horizontal="center" vertical="center"/>
    </xf>
    <xf numFmtId="164" fontId="4" fillId="0" borderId="14" xfId="323" applyNumberFormat="1" applyFont="1" applyBorder="1"/>
    <xf numFmtId="44" fontId="1" fillId="25" borderId="13" xfId="323" applyNumberFormat="1" applyFont="1" applyFill="1" applyBorder="1" applyAlignment="1">
      <alignment horizontal="center" vertical="center"/>
    </xf>
    <xf numFmtId="0" fontId="4" fillId="0" borderId="13" xfId="323" applyFont="1" applyBorder="1" applyAlignment="1">
      <alignment horizontal="center"/>
    </xf>
    <xf numFmtId="0" fontId="2" fillId="0" borderId="0" xfId="323" applyFont="1" applyAlignment="1">
      <alignment horizontal="right"/>
    </xf>
    <xf numFmtId="0" fontId="4" fillId="0" borderId="0" xfId="323" applyFont="1" applyAlignment="1"/>
    <xf numFmtId="0" fontId="24" fillId="0" borderId="0" xfId="323" applyFont="1" applyBorder="1" applyAlignment="1">
      <alignment horizontal="center" wrapText="1"/>
    </xf>
    <xf numFmtId="0" fontId="6" fillId="0" borderId="0" xfId="323" applyFont="1" applyAlignment="1">
      <alignment wrapText="1"/>
    </xf>
    <xf numFmtId="0" fontId="4" fillId="0" borderId="0" xfId="323" applyFont="1" applyBorder="1" applyAlignment="1">
      <alignment horizontal="center" wrapText="1"/>
    </xf>
    <xf numFmtId="0" fontId="4" fillId="24" borderId="10" xfId="323" applyFont="1" applyFill="1" applyBorder="1" applyAlignment="1">
      <alignment horizontal="center"/>
    </xf>
    <xf numFmtId="44" fontId="4" fillId="24" borderId="12" xfId="323" applyNumberFormat="1" applyFont="1" applyFill="1" applyBorder="1" applyAlignment="1">
      <alignment horizontal="center" vertical="center"/>
    </xf>
    <xf numFmtId="0" fontId="4" fillId="25" borderId="13" xfId="323" applyFont="1" applyFill="1" applyBorder="1" applyAlignment="1"/>
    <xf numFmtId="44" fontId="4" fillId="25" borderId="13" xfId="323" applyNumberFormat="1" applyFont="1" applyFill="1" applyBorder="1" applyAlignment="1">
      <alignment horizontal="center" vertical="center" wrapText="1"/>
    </xf>
    <xf numFmtId="0" fontId="4" fillId="25" borderId="16" xfId="323" applyFont="1" applyFill="1" applyBorder="1" applyAlignment="1">
      <alignment horizontal="center"/>
    </xf>
    <xf numFmtId="43" fontId="4" fillId="25" borderId="17" xfId="262" applyFont="1" applyFill="1" applyBorder="1" applyAlignment="1">
      <alignment horizontal="center" vertical="center" wrapText="1"/>
    </xf>
    <xf numFmtId="0" fontId="1" fillId="25" borderId="17" xfId="323" applyFont="1" applyFill="1" applyBorder="1" applyAlignment="1">
      <alignment horizontal="right" indent="1"/>
    </xf>
    <xf numFmtId="43" fontId="1" fillId="25" borderId="17" xfId="262" applyFont="1" applyFill="1" applyBorder="1" applyAlignment="1">
      <alignment horizontal="center" vertical="center" wrapText="1"/>
    </xf>
    <xf numFmtId="0" fontId="4" fillId="25" borderId="13" xfId="323" applyFont="1" applyFill="1" applyBorder="1" applyAlignment="1">
      <alignment horizontal="left"/>
    </xf>
    <xf numFmtId="0" fontId="1" fillId="25" borderId="15" xfId="323" applyFont="1" applyFill="1" applyBorder="1" applyAlignment="1">
      <alignment horizontal="left"/>
    </xf>
    <xf numFmtId="43" fontId="1" fillId="25" borderId="13" xfId="262" applyFont="1" applyFill="1" applyBorder="1" applyAlignment="1">
      <alignment horizontal="center" vertical="center"/>
    </xf>
    <xf numFmtId="0" fontId="2" fillId="0" borderId="0" xfId="323" applyFont="1" applyBorder="1" applyAlignment="1">
      <alignment horizontal="right"/>
    </xf>
    <xf numFmtId="0" fontId="4" fillId="0" borderId="0" xfId="323" applyFont="1" applyBorder="1" applyAlignment="1"/>
    <xf numFmtId="0" fontId="4" fillId="25" borderId="11" xfId="323" applyFont="1" applyFill="1" applyBorder="1" applyAlignment="1">
      <alignment horizontal="center"/>
    </xf>
    <xf numFmtId="0" fontId="1" fillId="25" borderId="11" xfId="323" applyFont="1" applyFill="1" applyBorder="1" applyAlignment="1">
      <alignment horizontal="right" indent="1"/>
    </xf>
    <xf numFmtId="0" fontId="1" fillId="25" borderId="13" xfId="323" applyFont="1" applyFill="1" applyBorder="1" applyAlignment="1">
      <alignment horizontal="left"/>
    </xf>
    <xf numFmtId="0" fontId="1" fillId="25" borderId="15" xfId="323" applyFont="1" applyFill="1" applyBorder="1" applyAlignment="1">
      <alignment horizontal="right" indent="1"/>
    </xf>
    <xf numFmtId="43" fontId="1" fillId="25" borderId="18" xfId="262" applyFont="1" applyFill="1" applyBorder="1" applyAlignment="1">
      <alignment horizontal="center" vertical="center" wrapText="1"/>
    </xf>
    <xf numFmtId="0" fontId="25" fillId="0" borderId="0" xfId="323" applyFont="1"/>
    <xf numFmtId="0" fontId="4" fillId="25" borderId="17" xfId="323" applyFont="1" applyFill="1" applyBorder="1" applyAlignment="1">
      <alignment horizontal="center"/>
    </xf>
    <xf numFmtId="43" fontId="26" fillId="25" borderId="17" xfId="262" applyFont="1" applyFill="1" applyBorder="1" applyAlignment="1">
      <alignment horizontal="center" vertical="center" wrapText="1"/>
    </xf>
    <xf numFmtId="44" fontId="1" fillId="0" borderId="0" xfId="323" applyNumberFormat="1"/>
    <xf numFmtId="4" fontId="1" fillId="0" borderId="0" xfId="323" applyNumberFormat="1"/>
    <xf numFmtId="0" fontId="1" fillId="25" borderId="15" xfId="0" applyFont="1" applyFill="1" applyBorder="1" applyAlignment="1">
      <alignment horizontal="left"/>
    </xf>
    <xf numFmtId="43" fontId="0" fillId="0" borderId="0" xfId="262" applyFont="1"/>
    <xf numFmtId="0" fontId="4" fillId="25" borderId="15" xfId="0" applyFont="1" applyFill="1" applyBorder="1" applyAlignment="1">
      <alignment horizontal="left"/>
    </xf>
    <xf numFmtId="43" fontId="1" fillId="0" borderId="0" xfId="262" applyFont="1"/>
    <xf numFmtId="0" fontId="4" fillId="25" borderId="13" xfId="0" applyFont="1" applyFill="1" applyBorder="1" applyAlignment="1"/>
    <xf numFmtId="0" fontId="1" fillId="25" borderId="17" xfId="0" applyFont="1" applyFill="1" applyBorder="1" applyAlignment="1">
      <alignment horizontal="right" indent="1"/>
    </xf>
    <xf numFmtId="0" fontId="4" fillId="25" borderId="17" xfId="0" applyFont="1" applyFill="1" applyBorder="1" applyAlignment="1">
      <alignment horizontal="center"/>
    </xf>
    <xf numFmtId="44" fontId="4" fillId="25" borderId="13" xfId="0" applyNumberFormat="1" applyFont="1" applyFill="1" applyBorder="1" applyAlignment="1">
      <alignment horizontal="center" vertical="center" wrapText="1"/>
    </xf>
    <xf numFmtId="0" fontId="1" fillId="25" borderId="11" xfId="0" applyFont="1" applyFill="1" applyBorder="1" applyAlignment="1">
      <alignment horizontal="right" indent="1"/>
    </xf>
    <xf numFmtId="0" fontId="4" fillId="25" borderId="11" xfId="0" applyFont="1" applyFill="1" applyBorder="1" applyAlignment="1">
      <alignment horizontal="center"/>
    </xf>
    <xf numFmtId="0" fontId="4" fillId="25" borderId="20" xfId="0" applyFont="1" applyFill="1" applyBorder="1" applyAlignment="1"/>
    <xf numFmtId="0" fontId="1" fillId="25" borderId="18" xfId="0" applyFont="1" applyFill="1" applyBorder="1" applyAlignment="1">
      <alignment horizontal="right" indent="1"/>
    </xf>
    <xf numFmtId="0" fontId="4" fillId="25" borderId="16" xfId="0" applyFont="1" applyFill="1" applyBorder="1" applyAlignment="1">
      <alignment horizontal="center"/>
    </xf>
    <xf numFmtId="44" fontId="4" fillId="24" borderId="12" xfId="0" applyNumberFormat="1" applyFont="1" applyFill="1" applyBorder="1" applyAlignment="1">
      <alignment horizontal="center" vertical="center"/>
    </xf>
    <xf numFmtId="0" fontId="4" fillId="24" borderId="10" xfId="0" applyFont="1" applyFill="1" applyBorder="1" applyAlignment="1">
      <alignment horizontal="center"/>
    </xf>
    <xf numFmtId="0" fontId="6" fillId="0" borderId="0" xfId="323" applyFont="1" applyAlignment="1">
      <alignment horizontal="center" wrapText="1"/>
    </xf>
    <xf numFmtId="0" fontId="1" fillId="0" borderId="0" xfId="323" applyBorder="1"/>
    <xf numFmtId="164" fontId="5" fillId="0" borderId="0" xfId="323" applyNumberFormat="1" applyFont="1" applyBorder="1"/>
    <xf numFmtId="0" fontId="4" fillId="0" borderId="0" xfId="323" applyFont="1" applyBorder="1"/>
    <xf numFmtId="0" fontId="2" fillId="0" borderId="0" xfId="323" applyFont="1" applyBorder="1"/>
    <xf numFmtId="164" fontId="2" fillId="0" borderId="0" xfId="323" applyNumberFormat="1" applyFont="1" applyBorder="1"/>
    <xf numFmtId="164" fontId="2" fillId="0" borderId="0" xfId="323" applyNumberFormat="1" applyFont="1"/>
    <xf numFmtId="43" fontId="4" fillId="25" borderId="16" xfId="262" applyFont="1" applyFill="1" applyBorder="1" applyAlignment="1">
      <alignment horizontal="center" vertical="center" wrapText="1"/>
    </xf>
    <xf numFmtId="0" fontId="4" fillId="25" borderId="10" xfId="0" applyFont="1" applyFill="1" applyBorder="1" applyAlignment="1">
      <alignment horizontal="center"/>
    </xf>
    <xf numFmtId="43" fontId="1" fillId="0" borderId="0" xfId="323" applyNumberFormat="1"/>
    <xf numFmtId="0" fontId="4" fillId="0" borderId="0" xfId="323" applyFont="1" applyBorder="1" applyAlignment="1">
      <alignment vertical="top" wrapText="1"/>
    </xf>
    <xf numFmtId="0" fontId="1" fillId="25" borderId="15" xfId="0" applyFont="1" applyFill="1" applyBorder="1" applyAlignment="1">
      <alignment horizontal="right" indent="1"/>
    </xf>
    <xf numFmtId="0" fontId="4" fillId="25" borderId="10" xfId="323" applyFont="1" applyFill="1" applyBorder="1" applyAlignment="1">
      <alignment horizontal="center"/>
    </xf>
    <xf numFmtId="0" fontId="1" fillId="25" borderId="21" xfId="323" applyFont="1" applyFill="1" applyBorder="1" applyAlignment="1">
      <alignment horizontal="right" indent="1"/>
    </xf>
    <xf numFmtId="43" fontId="1" fillId="25" borderId="22" xfId="262" applyFont="1" applyFill="1" applyBorder="1" applyAlignment="1">
      <alignment horizontal="center" vertical="center" wrapText="1"/>
    </xf>
    <xf numFmtId="0" fontId="4" fillId="0" borderId="0" xfId="323" applyFont="1" applyBorder="1" applyAlignment="1">
      <alignment horizontal="center" wrapText="1"/>
    </xf>
    <xf numFmtId="49" fontId="5" fillId="0" borderId="0" xfId="323" applyNumberFormat="1" applyFont="1" applyAlignment="1">
      <alignment horizontal="center"/>
    </xf>
    <xf numFmtId="0" fontId="5" fillId="0" borderId="0" xfId="323" applyFont="1" applyAlignment="1">
      <alignment horizontal="center"/>
    </xf>
    <xf numFmtId="0" fontId="4" fillId="0" borderId="19" xfId="323" applyFont="1" applyBorder="1" applyAlignment="1">
      <alignment horizontal="left" vertical="top" wrapText="1"/>
    </xf>
    <xf numFmtId="0" fontId="4" fillId="0" borderId="0" xfId="323" applyFont="1" applyBorder="1" applyAlignment="1">
      <alignment horizontal="left" vertical="top" wrapText="1"/>
    </xf>
    <xf numFmtId="0" fontId="4" fillId="0" borderId="0" xfId="323" applyFont="1" applyAlignment="1">
      <alignment horizontal="center" wrapText="1"/>
    </xf>
    <xf numFmtId="49" fontId="4" fillId="0" borderId="0" xfId="323" applyNumberFormat="1" applyFont="1" applyAlignment="1">
      <alignment horizontal="center"/>
    </xf>
  </cellXfs>
  <cellStyles count="466">
    <cellStyle name="20% - Énfasis1" xfId="1" builtinId="30" customBuiltin="1"/>
    <cellStyle name="20% - Énfasis1 2" xfId="2"/>
    <cellStyle name="20% - Énfasis1 2 2" xfId="3"/>
    <cellStyle name="20% - Énfasis1 2 2 2" xfId="4"/>
    <cellStyle name="20% - Énfasis1 2 2 2 2" xfId="5"/>
    <cellStyle name="20% - Énfasis1 2 3" xfId="6"/>
    <cellStyle name="20% - Énfasis1 3" xfId="7"/>
    <cellStyle name="20% - Énfasis1 3 2" xfId="8"/>
    <cellStyle name="20% - Énfasis2" xfId="9" builtinId="34" customBuiltin="1"/>
    <cellStyle name="20% - Énfasis2 2" xfId="10"/>
    <cellStyle name="20% - Énfasis2 2 2" xfId="11"/>
    <cellStyle name="20% - Énfasis2 2 2 2" xfId="12"/>
    <cellStyle name="20% - Énfasis2 2 2 2 2" xfId="13"/>
    <cellStyle name="20% - Énfasis2 2 3" xfId="14"/>
    <cellStyle name="20% - Énfasis2 3" xfId="15"/>
    <cellStyle name="20% - Énfasis2 3 2" xfId="16"/>
    <cellStyle name="20% - Énfasis3" xfId="17" builtinId="38" customBuiltin="1"/>
    <cellStyle name="20% - Énfasis3 2" xfId="18"/>
    <cellStyle name="20% - Énfasis3 2 2" xfId="19"/>
    <cellStyle name="20% - Énfasis3 2 2 2" xfId="20"/>
    <cellStyle name="20% - Énfasis3 2 2 2 2" xfId="21"/>
    <cellStyle name="20% - Énfasis3 2 3" xfId="22"/>
    <cellStyle name="20% - Énfasis3 3" xfId="23"/>
    <cellStyle name="20% - Énfasis3 3 2" xfId="24"/>
    <cellStyle name="20% - Énfasis4" xfId="25" builtinId="42" customBuiltin="1"/>
    <cellStyle name="20% - Énfasis4 2" xfId="26"/>
    <cellStyle name="20% - Énfasis4 2 2" xfId="27"/>
    <cellStyle name="20% - Énfasis4 2 2 2" xfId="28"/>
    <cellStyle name="20% - Énfasis4 2 2 2 2" xfId="29"/>
    <cellStyle name="20% - Énfasis4 2 3" xfId="30"/>
    <cellStyle name="20% - Énfasis4 3" xfId="31"/>
    <cellStyle name="20% - Énfasis4 3 2" xfId="32"/>
    <cellStyle name="20% - Énfasis5" xfId="33" builtinId="46" customBuiltin="1"/>
    <cellStyle name="20% - Énfasis5 2" xfId="34"/>
    <cellStyle name="20% - Énfasis5 2 2" xfId="35"/>
    <cellStyle name="20% - Énfasis5 2 2 2" xfId="36"/>
    <cellStyle name="20% - Énfasis5 2 2 2 2" xfId="37"/>
    <cellStyle name="20% - Énfasis5 2 3" xfId="38"/>
    <cellStyle name="20% - Énfasis5 3" xfId="39"/>
    <cellStyle name="20% - Énfasis5 3 2" xfId="40"/>
    <cellStyle name="20% - Énfasis6" xfId="41" builtinId="50" customBuiltin="1"/>
    <cellStyle name="20% - Énfasis6 2" xfId="42"/>
    <cellStyle name="20% - Énfasis6 2 2" xfId="43"/>
    <cellStyle name="20% - Énfasis6 2 2 2" xfId="44"/>
    <cellStyle name="20% - Énfasis6 2 2 2 2" xfId="45"/>
    <cellStyle name="20% - Énfasis6 2 3" xfId="46"/>
    <cellStyle name="20% - Énfasis6 3" xfId="47"/>
    <cellStyle name="20% - Énfasis6 3 2" xfId="48"/>
    <cellStyle name="40% - Énfasis1" xfId="49" builtinId="31" customBuiltin="1"/>
    <cellStyle name="40% - Énfasis1 2" xfId="50"/>
    <cellStyle name="40% - Énfasis1 2 2" xfId="51"/>
    <cellStyle name="40% - Énfasis1 2 2 2" xfId="52"/>
    <cellStyle name="40% - Énfasis1 2 2 2 2" xfId="53"/>
    <cellStyle name="40% - Énfasis1 2 3" xfId="54"/>
    <cellStyle name="40% - Énfasis1 3" xfId="55"/>
    <cellStyle name="40% - Énfasis1 3 2" xfId="56"/>
    <cellStyle name="40% - Énfasis2" xfId="57" builtinId="35" customBuiltin="1"/>
    <cellStyle name="40% - Énfasis2 2" xfId="58"/>
    <cellStyle name="40% - Énfasis2 2 2" xfId="59"/>
    <cellStyle name="40% - Énfasis2 2 2 2" xfId="60"/>
    <cellStyle name="40% - Énfasis2 2 2 2 2" xfId="61"/>
    <cellStyle name="40% - Énfasis2 2 3" xfId="62"/>
    <cellStyle name="40% - Énfasis2 3" xfId="63"/>
    <cellStyle name="40% - Énfasis2 3 2" xfId="64"/>
    <cellStyle name="40% - Énfasis3" xfId="65" builtinId="39" customBuiltin="1"/>
    <cellStyle name="40% - Énfasis3 2" xfId="66"/>
    <cellStyle name="40% - Énfasis3 2 2" xfId="67"/>
    <cellStyle name="40% - Énfasis3 2 2 2" xfId="68"/>
    <cellStyle name="40% - Énfasis3 2 2 2 2" xfId="69"/>
    <cellStyle name="40% - Énfasis3 2 3" xfId="70"/>
    <cellStyle name="40% - Énfasis3 3" xfId="71"/>
    <cellStyle name="40% - Énfasis3 3 2" xfId="72"/>
    <cellStyle name="40% - Énfasis4" xfId="73" builtinId="43" customBuiltin="1"/>
    <cellStyle name="40% - Énfasis4 2" xfId="74"/>
    <cellStyle name="40% - Énfasis4 2 2" xfId="75"/>
    <cellStyle name="40% - Énfasis4 2 2 2" xfId="76"/>
    <cellStyle name="40% - Énfasis4 2 2 2 2" xfId="77"/>
    <cellStyle name="40% - Énfasis4 2 3" xfId="78"/>
    <cellStyle name="40% - Énfasis4 3" xfId="79"/>
    <cellStyle name="40% - Énfasis4 3 2" xfId="80"/>
    <cellStyle name="40% - Énfasis5" xfId="81" builtinId="47" customBuiltin="1"/>
    <cellStyle name="40% - Énfasis5 2" xfId="82"/>
    <cellStyle name="40% - Énfasis5 2 2" xfId="83"/>
    <cellStyle name="40% - Énfasis5 2 2 2" xfId="84"/>
    <cellStyle name="40% - Énfasis5 2 2 2 2" xfId="85"/>
    <cellStyle name="40% - Énfasis5 2 3" xfId="86"/>
    <cellStyle name="40% - Énfasis5 3" xfId="87"/>
    <cellStyle name="40% - Énfasis5 3 2" xfId="88"/>
    <cellStyle name="40% - Énfasis6" xfId="89" builtinId="51" customBuiltin="1"/>
    <cellStyle name="40% - Énfasis6 2" xfId="90"/>
    <cellStyle name="40% - Énfasis6 2 2" xfId="91"/>
    <cellStyle name="40% - Énfasis6 2 2 2" xfId="92"/>
    <cellStyle name="40% - Énfasis6 2 2 2 2" xfId="93"/>
    <cellStyle name="40% - Énfasis6 2 3" xfId="94"/>
    <cellStyle name="40% - Énfasis6 3" xfId="95"/>
    <cellStyle name="40% - Énfasis6 3 2" xfId="96"/>
    <cellStyle name="60% - Énfasis1" xfId="97" builtinId="32" customBuiltin="1"/>
    <cellStyle name="60% - Énfasis1 2" xfId="98"/>
    <cellStyle name="60% - Énfasis1 2 2" xfId="99"/>
    <cellStyle name="60% - Énfasis1 2 2 2" xfId="100"/>
    <cellStyle name="60% - Énfasis1 2 2 2 2" xfId="101"/>
    <cellStyle name="60% - Énfasis1 2 3" xfId="102"/>
    <cellStyle name="60% - Énfasis1 3" xfId="103"/>
    <cellStyle name="60% - Énfasis1 3 2" xfId="104"/>
    <cellStyle name="60% - Énfasis2" xfId="105" builtinId="36" customBuiltin="1"/>
    <cellStyle name="60% - Énfasis2 2" xfId="106"/>
    <cellStyle name="60% - Énfasis2 2 2" xfId="107"/>
    <cellStyle name="60% - Énfasis2 2 2 2" xfId="108"/>
    <cellStyle name="60% - Énfasis2 2 2 2 2" xfId="109"/>
    <cellStyle name="60% - Énfasis2 2 3" xfId="110"/>
    <cellStyle name="60% - Énfasis2 3" xfId="111"/>
    <cellStyle name="60% - Énfasis2 3 2" xfId="112"/>
    <cellStyle name="60% - Énfasis3" xfId="113" builtinId="40" customBuiltin="1"/>
    <cellStyle name="60% - Énfasis3 2" xfId="114"/>
    <cellStyle name="60% - Énfasis3 2 2" xfId="115"/>
    <cellStyle name="60% - Énfasis3 2 2 2" xfId="116"/>
    <cellStyle name="60% - Énfasis3 2 2 2 2" xfId="117"/>
    <cellStyle name="60% - Énfasis3 2 3" xfId="118"/>
    <cellStyle name="60% - Énfasis3 3" xfId="119"/>
    <cellStyle name="60% - Énfasis3 3 2" xfId="120"/>
    <cellStyle name="60% - Énfasis4" xfId="121" builtinId="44" customBuiltin="1"/>
    <cellStyle name="60% - Énfasis4 2" xfId="122"/>
    <cellStyle name="60% - Énfasis4 2 2" xfId="123"/>
    <cellStyle name="60% - Énfasis4 2 2 2" xfId="124"/>
    <cellStyle name="60% - Énfasis4 2 2 2 2" xfId="125"/>
    <cellStyle name="60% - Énfasis4 2 3" xfId="126"/>
    <cellStyle name="60% - Énfasis4 3" xfId="127"/>
    <cellStyle name="60% - Énfasis4 3 2" xfId="128"/>
    <cellStyle name="60% - Énfasis5" xfId="129" builtinId="48" customBuiltin="1"/>
    <cellStyle name="60% - Énfasis5 2" xfId="130"/>
    <cellStyle name="60% - Énfasis5 2 2" xfId="131"/>
    <cellStyle name="60% - Énfasis5 2 2 2" xfId="132"/>
    <cellStyle name="60% - Énfasis5 2 2 2 2" xfId="133"/>
    <cellStyle name="60% - Énfasis5 2 3" xfId="134"/>
    <cellStyle name="60% - Énfasis5 3" xfId="135"/>
    <cellStyle name="60% - Énfasis5 3 2" xfId="136"/>
    <cellStyle name="60% - Énfasis6" xfId="137" builtinId="52" customBuiltin="1"/>
    <cellStyle name="60% - Énfasis6 2" xfId="138"/>
    <cellStyle name="60% - Énfasis6 2 2" xfId="139"/>
    <cellStyle name="60% - Énfasis6 2 2 2" xfId="140"/>
    <cellStyle name="60% - Énfasis6 2 2 2 2" xfId="141"/>
    <cellStyle name="60% - Énfasis6 2 3" xfId="142"/>
    <cellStyle name="60% - Énfasis6 3" xfId="143"/>
    <cellStyle name="60% - Énfasis6 3 2" xfId="144"/>
    <cellStyle name="Buena 2" xfId="146"/>
    <cellStyle name="Buena 2 2" xfId="147"/>
    <cellStyle name="Buena 2 2 2" xfId="148"/>
    <cellStyle name="Buena 2 2 2 2" xfId="149"/>
    <cellStyle name="Buena 2 3" xfId="150"/>
    <cellStyle name="Buena 3" xfId="151"/>
    <cellStyle name="Buena 3 2" xfId="152"/>
    <cellStyle name="Bueno" xfId="145" builtinId="26" customBuiltin="1"/>
    <cellStyle name="Cálculo" xfId="153" builtinId="22" customBuiltin="1"/>
    <cellStyle name="Cálculo 2" xfId="154"/>
    <cellStyle name="Cálculo 2 2" xfId="155"/>
    <cellStyle name="Cálculo 2 2 2" xfId="156"/>
    <cellStyle name="Cálculo 2 2 2 2" xfId="157"/>
    <cellStyle name="Cálculo 2 3" xfId="158"/>
    <cellStyle name="Cálculo 3" xfId="159"/>
    <cellStyle name="Cálculo 3 2" xfId="160"/>
    <cellStyle name="Celda de comprobación" xfId="161" builtinId="23" customBuiltin="1"/>
    <cellStyle name="Celda de comprobación 2" xfId="162"/>
    <cellStyle name="Celda de comprobación 2 2" xfId="163"/>
    <cellStyle name="Celda de comprobación 2 2 2" xfId="164"/>
    <cellStyle name="Celda de comprobación 2 2 2 2" xfId="165"/>
    <cellStyle name="Celda de comprobación 2 3" xfId="166"/>
    <cellStyle name="Celda de comprobación 3" xfId="167"/>
    <cellStyle name="Celda de comprobación 3 2" xfId="168"/>
    <cellStyle name="Celda vinculada" xfId="169" builtinId="24" customBuiltin="1"/>
    <cellStyle name="Celda vinculada 2" xfId="170"/>
    <cellStyle name="Celda vinculada 2 2" xfId="171"/>
    <cellStyle name="Celda vinculada 2 2 2" xfId="172"/>
    <cellStyle name="Celda vinculada 2 2 2 2" xfId="173"/>
    <cellStyle name="Celda vinculada 2 3" xfId="174"/>
    <cellStyle name="Celda vinculada 3" xfId="175"/>
    <cellStyle name="Celda vinculada 3 2" xfId="176"/>
    <cellStyle name="Encabezado 1" xfId="427" builtinId="16" customBuiltin="1"/>
    <cellStyle name="Encabezado 4" xfId="177" builtinId="19" customBuiltin="1"/>
    <cellStyle name="Encabezado 4 2" xfId="178"/>
    <cellStyle name="Encabezado 4 2 2" xfId="179"/>
    <cellStyle name="Encabezado 4 2 2 2" xfId="180"/>
    <cellStyle name="Encabezado 4 2 2 2 2" xfId="181"/>
    <cellStyle name="Encabezado 4 2 3" xfId="182"/>
    <cellStyle name="Encabezado 4 3" xfId="183"/>
    <cellStyle name="Encabezado 4 3 2" xfId="184"/>
    <cellStyle name="Énfasis1" xfId="185" builtinId="29" customBuiltin="1"/>
    <cellStyle name="Énfasis1 2" xfId="186"/>
    <cellStyle name="Énfasis1 2 2" xfId="187"/>
    <cellStyle name="Énfasis1 2 2 2" xfId="188"/>
    <cellStyle name="Énfasis1 2 2 2 2" xfId="189"/>
    <cellStyle name="Énfasis1 2 3" xfId="190"/>
    <cellStyle name="Énfasis1 3" xfId="191"/>
    <cellStyle name="Énfasis1 3 2" xfId="192"/>
    <cellStyle name="Énfasis2" xfId="193" builtinId="33" customBuiltin="1"/>
    <cellStyle name="Énfasis2 2" xfId="194"/>
    <cellStyle name="Énfasis2 2 2" xfId="195"/>
    <cellStyle name="Énfasis2 2 2 2" xfId="196"/>
    <cellStyle name="Énfasis2 2 2 2 2" xfId="197"/>
    <cellStyle name="Énfasis2 2 3" xfId="198"/>
    <cellStyle name="Énfasis2 3" xfId="199"/>
    <cellStyle name="Énfasis2 3 2" xfId="200"/>
    <cellStyle name="Énfasis3" xfId="201" builtinId="37" customBuiltin="1"/>
    <cellStyle name="Énfasis3 2" xfId="202"/>
    <cellStyle name="Énfasis3 2 2" xfId="203"/>
    <cellStyle name="Énfasis3 2 2 2" xfId="204"/>
    <cellStyle name="Énfasis3 2 2 2 2" xfId="205"/>
    <cellStyle name="Énfasis3 2 3" xfId="206"/>
    <cellStyle name="Énfasis3 3" xfId="207"/>
    <cellStyle name="Énfasis3 3 2" xfId="208"/>
    <cellStyle name="Énfasis4" xfId="209" builtinId="41" customBuiltin="1"/>
    <cellStyle name="Énfasis4 2" xfId="210"/>
    <cellStyle name="Énfasis4 2 2" xfId="211"/>
    <cellStyle name="Énfasis4 2 2 2" xfId="212"/>
    <cellStyle name="Énfasis4 2 2 2 2" xfId="213"/>
    <cellStyle name="Énfasis4 2 3" xfId="214"/>
    <cellStyle name="Énfasis4 3" xfId="215"/>
    <cellStyle name="Énfasis4 3 2" xfId="216"/>
    <cellStyle name="Énfasis5" xfId="217" builtinId="45" customBuiltin="1"/>
    <cellStyle name="Énfasis5 2" xfId="218"/>
    <cellStyle name="Énfasis5 2 2" xfId="219"/>
    <cellStyle name="Énfasis5 2 2 2" xfId="220"/>
    <cellStyle name="Énfasis5 2 2 2 2" xfId="221"/>
    <cellStyle name="Énfasis5 2 3" xfId="222"/>
    <cellStyle name="Énfasis5 3" xfId="223"/>
    <cellStyle name="Énfasis5 3 2" xfId="224"/>
    <cellStyle name="Énfasis6" xfId="225" builtinId="49" customBuiltin="1"/>
    <cellStyle name="Énfasis6 2" xfId="226"/>
    <cellStyle name="Énfasis6 2 2" xfId="227"/>
    <cellStyle name="Énfasis6 2 2 2" xfId="228"/>
    <cellStyle name="Énfasis6 2 2 2 2" xfId="229"/>
    <cellStyle name="Énfasis6 2 3" xfId="230"/>
    <cellStyle name="Énfasis6 3" xfId="231"/>
    <cellStyle name="Énfasis6 3 2" xfId="232"/>
    <cellStyle name="Entrada" xfId="233" builtinId="20" customBuiltin="1"/>
    <cellStyle name="Entrada 2" xfId="234"/>
    <cellStyle name="Entrada 2 2" xfId="235"/>
    <cellStyle name="Entrada 2 2 2" xfId="236"/>
    <cellStyle name="Entrada 2 2 2 2" xfId="237"/>
    <cellStyle name="Entrada 2 3" xfId="238"/>
    <cellStyle name="Entrada 3" xfId="239"/>
    <cellStyle name="Entrada 3 2" xfId="240"/>
    <cellStyle name="Euro" xfId="241"/>
    <cellStyle name="Euro 2" xfId="242"/>
    <cellStyle name="Euro 2 2" xfId="243"/>
    <cellStyle name="Incorrecto" xfId="244" builtinId="27" customBuiltin="1"/>
    <cellStyle name="Incorrecto 2" xfId="245"/>
    <cellStyle name="Incorrecto 2 2" xfId="246"/>
    <cellStyle name="Incorrecto 2 2 2" xfId="247"/>
    <cellStyle name="Incorrecto 2 2 2 2" xfId="248"/>
    <cellStyle name="Incorrecto 2 3" xfId="249"/>
    <cellStyle name="Incorrecto 3" xfId="250"/>
    <cellStyle name="Incorrecto 3 2" xfId="251"/>
    <cellStyle name="Millares 10" xfId="252"/>
    <cellStyle name="Millares 11" xfId="253"/>
    <cellStyle name="Millares 12" xfId="254"/>
    <cellStyle name="Millares 13" xfId="255"/>
    <cellStyle name="Millares 14" xfId="256"/>
    <cellStyle name="Millares 15" xfId="257"/>
    <cellStyle name="Millares 16" xfId="258"/>
    <cellStyle name="Millares 16 2" xfId="259"/>
    <cellStyle name="Millares 17" xfId="260"/>
    <cellStyle name="Millares 18" xfId="261"/>
    <cellStyle name="Millares 19" xfId="262"/>
    <cellStyle name="Millares 2" xfId="263"/>
    <cellStyle name="Millares 2 2" xfId="264"/>
    <cellStyle name="Millares 3" xfId="265"/>
    <cellStyle name="Millares 4" xfId="266"/>
    <cellStyle name="Millares 5" xfId="267"/>
    <cellStyle name="Millares 6" xfId="268"/>
    <cellStyle name="Millares 7" xfId="269"/>
    <cellStyle name="Millares 8" xfId="270"/>
    <cellStyle name="Millares 9" xfId="271"/>
    <cellStyle name="Moneda 2" xfId="272"/>
    <cellStyle name="Moneda 3" xfId="273"/>
    <cellStyle name="Moneda 4" xfId="274"/>
    <cellStyle name="Moneda 5" xfId="275"/>
    <cellStyle name="Neutral" xfId="276" builtinId="28" customBuiltin="1"/>
    <cellStyle name="Neutral 2" xfId="277"/>
    <cellStyle name="Neutral 2 2" xfId="278"/>
    <cellStyle name="Neutral 2 2 2" xfId="279"/>
    <cellStyle name="Neutral 2 2 2 2" xfId="280"/>
    <cellStyle name="Neutral 2 3" xfId="281"/>
    <cellStyle name="Neutral 3" xfId="282"/>
    <cellStyle name="Neutral 3 2" xfId="283"/>
    <cellStyle name="Normal" xfId="0" builtinId="0"/>
    <cellStyle name="Normal 10" xfId="284"/>
    <cellStyle name="Normal 11" xfId="285"/>
    <cellStyle name="Normal 12" xfId="286"/>
    <cellStyle name="Normal 13" xfId="287"/>
    <cellStyle name="Normal 14" xfId="288"/>
    <cellStyle name="Normal 14 2" xfId="289"/>
    <cellStyle name="Normal 15" xfId="290"/>
    <cellStyle name="Normal 16" xfId="291"/>
    <cellStyle name="Normal 16 2" xfId="292"/>
    <cellStyle name="Normal 17" xfId="293"/>
    <cellStyle name="Normal 18" xfId="294"/>
    <cellStyle name="Normal 19" xfId="295"/>
    <cellStyle name="Normal 2" xfId="296"/>
    <cellStyle name="Normal 2 2" xfId="297"/>
    <cellStyle name="Normal 2 3" xfId="298"/>
    <cellStyle name="Normal 2 4" xfId="299"/>
    <cellStyle name="Normal 2 5" xfId="300"/>
    <cellStyle name="Normal 2 6" xfId="301"/>
    <cellStyle name="Normal 2 7" xfId="302"/>
    <cellStyle name="Normal 2 8" xfId="303"/>
    <cellStyle name="Normal 20" xfId="304"/>
    <cellStyle name="Normal 21" xfId="305"/>
    <cellStyle name="Normal 22" xfId="306"/>
    <cellStyle name="Normal 23" xfId="307"/>
    <cellStyle name="Normal 24" xfId="308"/>
    <cellStyle name="Normal 25" xfId="309"/>
    <cellStyle name="Normal 26" xfId="310"/>
    <cellStyle name="Normal 27" xfId="311"/>
    <cellStyle name="Normal 27 2" xfId="312"/>
    <cellStyle name="Normal 28" xfId="313"/>
    <cellStyle name="Normal 28 2" xfId="314"/>
    <cellStyle name="Normal 29" xfId="315"/>
    <cellStyle name="Normal 3" xfId="316"/>
    <cellStyle name="Normal 3 2" xfId="317"/>
    <cellStyle name="Normal 3 3" xfId="318"/>
    <cellStyle name="Normal 3 4" xfId="319"/>
    <cellStyle name="Normal 3 5" xfId="320"/>
    <cellStyle name="Normal 30" xfId="321"/>
    <cellStyle name="Normal 31" xfId="322"/>
    <cellStyle name="Normal 32" xfId="323"/>
    <cellStyle name="Normal 4" xfId="324"/>
    <cellStyle name="Normal 5" xfId="325"/>
    <cellStyle name="Normal 6" xfId="326"/>
    <cellStyle name="Normal 7" xfId="327"/>
    <cellStyle name="Normal 8" xfId="328"/>
    <cellStyle name="Normal 9" xfId="329"/>
    <cellStyle name="Notas" xfId="330" builtinId="10" customBuiltin="1"/>
    <cellStyle name="Notas 10" xfId="331"/>
    <cellStyle name="Notas 10 2" xfId="332"/>
    <cellStyle name="Notas 11" xfId="333"/>
    <cellStyle name="Notas 11 2" xfId="334"/>
    <cellStyle name="Notas 12" xfId="335"/>
    <cellStyle name="Notas 12 2" xfId="336"/>
    <cellStyle name="Notas 13" xfId="337"/>
    <cellStyle name="Notas 13 2" xfId="338"/>
    <cellStyle name="Notas 14" xfId="339"/>
    <cellStyle name="Notas 14 2" xfId="340"/>
    <cellStyle name="Notas 15" xfId="341"/>
    <cellStyle name="Notas 15 2" xfId="342"/>
    <cellStyle name="Notas 16" xfId="343"/>
    <cellStyle name="Notas 16 2" xfId="344"/>
    <cellStyle name="Notas 17" xfId="345"/>
    <cellStyle name="Notas 17 2" xfId="346"/>
    <cellStyle name="Notas 18" xfId="347"/>
    <cellStyle name="Notas 18 2" xfId="348"/>
    <cellStyle name="Notas 19" xfId="349"/>
    <cellStyle name="Notas 19 2" xfId="350"/>
    <cellStyle name="Notas 2" xfId="351"/>
    <cellStyle name="Notas 2 2" xfId="352"/>
    <cellStyle name="Notas 2 2 2" xfId="353"/>
    <cellStyle name="Notas 2 2 2 2" xfId="354"/>
    <cellStyle name="Notas 2 3" xfId="355"/>
    <cellStyle name="Notas 20" xfId="356"/>
    <cellStyle name="Notas 20 2" xfId="357"/>
    <cellStyle name="Notas 21" xfId="358"/>
    <cellStyle name="Notas 21 2" xfId="359"/>
    <cellStyle name="Notas 22" xfId="360"/>
    <cellStyle name="Notas 22 2" xfId="361"/>
    <cellStyle name="Notas 23" xfId="362"/>
    <cellStyle name="Notas 23 2" xfId="363"/>
    <cellStyle name="Notas 24" xfId="364"/>
    <cellStyle name="Notas 24 2" xfId="365"/>
    <cellStyle name="Notas 25" xfId="366"/>
    <cellStyle name="Notas 25 2" xfId="367"/>
    <cellStyle name="Notas 26" xfId="368"/>
    <cellStyle name="Notas 26 2" xfId="369"/>
    <cellStyle name="Notas 27" xfId="370"/>
    <cellStyle name="Notas 27 2" xfId="371"/>
    <cellStyle name="Notas 28" xfId="372"/>
    <cellStyle name="Notas 28 2" xfId="373"/>
    <cellStyle name="Notas 29" xfId="374"/>
    <cellStyle name="Notas 29 2" xfId="375"/>
    <cellStyle name="Notas 3" xfId="376"/>
    <cellStyle name="Notas 3 2" xfId="377"/>
    <cellStyle name="Notas 30" xfId="378"/>
    <cellStyle name="Notas 30 2" xfId="379"/>
    <cellStyle name="Notas 31" xfId="380"/>
    <cellStyle name="Notas 32" xfId="381"/>
    <cellStyle name="Notas 4" xfId="382"/>
    <cellStyle name="Notas 4 2" xfId="383"/>
    <cellStyle name="Notas 5" xfId="384"/>
    <cellStyle name="Notas 5 2" xfId="385"/>
    <cellStyle name="Notas 6" xfId="386"/>
    <cellStyle name="Notas 6 2" xfId="387"/>
    <cellStyle name="Notas 7" xfId="388"/>
    <cellStyle name="Notas 7 2" xfId="389"/>
    <cellStyle name="Notas 8" xfId="390"/>
    <cellStyle name="Notas 8 2" xfId="391"/>
    <cellStyle name="Notas 9" xfId="392"/>
    <cellStyle name="Notas 9 2" xfId="393"/>
    <cellStyle name="Porcentual 2" xfId="394"/>
    <cellStyle name="Porcentual 3" xfId="395"/>
    <cellStyle name="Porcentual 4" xfId="396"/>
    <cellStyle name="Porcentual 5" xfId="397"/>
    <cellStyle name="Porcentual 6" xfId="398"/>
    <cellStyle name="Porcentual 7" xfId="399"/>
    <cellStyle name="Porcentual 8" xfId="400"/>
    <cellStyle name="Porcentual 9" xfId="401"/>
    <cellStyle name="Salida" xfId="402" builtinId="21" customBuiltin="1"/>
    <cellStyle name="Salida 2" xfId="403"/>
    <cellStyle name="Salida 2 2" xfId="404"/>
    <cellStyle name="Salida 2 2 2" xfId="405"/>
    <cellStyle name="Salida 2 2 2 2" xfId="406"/>
    <cellStyle name="Salida 2 3" xfId="407"/>
    <cellStyle name="Salida 3" xfId="408"/>
    <cellStyle name="Salida 3 2" xfId="409"/>
    <cellStyle name="Texto de advertencia" xfId="410" builtinId="11" customBuiltin="1"/>
    <cellStyle name="Texto de advertencia 2" xfId="411"/>
    <cellStyle name="Texto de advertencia 2 2" xfId="412"/>
    <cellStyle name="Texto de advertencia 2 2 2" xfId="413"/>
    <cellStyle name="Texto de advertencia 2 2 2 2" xfId="414"/>
    <cellStyle name="Texto de advertencia 2 3" xfId="415"/>
    <cellStyle name="Texto de advertencia 3" xfId="416"/>
    <cellStyle name="Texto de advertencia 3 2" xfId="417"/>
    <cellStyle name="Texto explicativo" xfId="418" builtinId="53" customBuiltin="1"/>
    <cellStyle name="Texto explicativo 2" xfId="419"/>
    <cellStyle name="Texto explicativo 2 2" xfId="420"/>
    <cellStyle name="Texto explicativo 2 2 2" xfId="421"/>
    <cellStyle name="Texto explicativo 2 2 2 2" xfId="422"/>
    <cellStyle name="Texto explicativo 2 3" xfId="423"/>
    <cellStyle name="Texto explicativo 3" xfId="424"/>
    <cellStyle name="Texto explicativo 3 2" xfId="425"/>
    <cellStyle name="Título" xfId="426" builtinId="15" customBuiltin="1"/>
    <cellStyle name="Título 1 2" xfId="428"/>
    <cellStyle name="Título 1 2 2" xfId="429"/>
    <cellStyle name="Título 1 2 2 2" xfId="430"/>
    <cellStyle name="Título 1 2 2 2 2" xfId="431"/>
    <cellStyle name="Título 1 2 3" xfId="432"/>
    <cellStyle name="Título 1 3" xfId="433"/>
    <cellStyle name="Título 1 3 2" xfId="434"/>
    <cellStyle name="Título 2" xfId="435" builtinId="17" customBuiltin="1"/>
    <cellStyle name="Título 2 2" xfId="436"/>
    <cellStyle name="Título 2 2 2" xfId="437"/>
    <cellStyle name="Título 2 2 2 2" xfId="438"/>
    <cellStyle name="Título 2 2 2 2 2" xfId="439"/>
    <cellStyle name="Título 2 2 3" xfId="440"/>
    <cellStyle name="Título 2 3" xfId="441"/>
    <cellStyle name="Título 2 3 2" xfId="442"/>
    <cellStyle name="Título 3" xfId="443" builtinId="18" customBuiltin="1"/>
    <cellStyle name="Título 3 2" xfId="444"/>
    <cellStyle name="Título 3 2 2" xfId="445"/>
    <cellStyle name="Título 3 2 2 2" xfId="446"/>
    <cellStyle name="Título 3 2 2 2 2" xfId="447"/>
    <cellStyle name="Título 3 2 3" xfId="448"/>
    <cellStyle name="Título 3 3" xfId="449"/>
    <cellStyle name="Título 3 3 2" xfId="450"/>
    <cellStyle name="Título 4" xfId="451"/>
    <cellStyle name="Título 4 2" xfId="452"/>
    <cellStyle name="Título 4 2 2" xfId="453"/>
    <cellStyle name="Título 4 2 2 2" xfId="454"/>
    <cellStyle name="Título 4 3" xfId="455"/>
    <cellStyle name="Título 5" xfId="456"/>
    <cellStyle name="Título 5 2" xfId="457"/>
    <cellStyle name="Total" xfId="458" builtinId="25" customBuiltin="1"/>
    <cellStyle name="Total 2" xfId="459"/>
    <cellStyle name="Total 2 2" xfId="460"/>
    <cellStyle name="Total 2 2 2" xfId="461"/>
    <cellStyle name="Total 2 2 2 2" xfId="462"/>
    <cellStyle name="Total 2 3" xfId="463"/>
    <cellStyle name="Total 3" xfId="464"/>
    <cellStyle name="Total 3 2" xfId="4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0</xdr:rowOff>
    </xdr:from>
    <xdr:ext cx="2009775" cy="581025"/>
    <xdr:pic>
      <xdr:nvPicPr>
        <xdr:cNvPr id="2" name="1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3000375</xdr:colOff>
      <xdr:row>0</xdr:row>
      <xdr:rowOff>0</xdr:rowOff>
    </xdr:from>
    <xdr:ext cx="1885950" cy="600075"/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0"/>
          <a:ext cx="18859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0</xdr:rowOff>
    </xdr:from>
    <xdr:ext cx="2009775" cy="581025"/>
    <xdr:pic>
      <xdr:nvPicPr>
        <xdr:cNvPr id="2" name="1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3000375</xdr:colOff>
      <xdr:row>0</xdr:row>
      <xdr:rowOff>0</xdr:rowOff>
    </xdr:from>
    <xdr:ext cx="1885950" cy="590550"/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0"/>
          <a:ext cx="18859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2038350</xdr:colOff>
      <xdr:row>3</xdr:row>
      <xdr:rowOff>95250</xdr:rowOff>
    </xdr:to>
    <xdr:pic>
      <xdr:nvPicPr>
        <xdr:cNvPr id="2" name="5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1</xdr:col>
      <xdr:colOff>2038350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2019300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0</xdr:rowOff>
    </xdr:from>
    <xdr:to>
      <xdr:col>2</xdr:col>
      <xdr:colOff>1809750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4775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2028825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3</xdr:col>
      <xdr:colOff>0</xdr:colOff>
      <xdr:row>3</xdr:row>
      <xdr:rowOff>100257</xdr:rowOff>
    </xdr:to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2028825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3</xdr:col>
      <xdr:colOff>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gamacosta/Configuraci&#243;n%20local/Archivos%20temporales%20de%20Internet/OLK61/Informe%20trimestral%202008%20al%2031%20MARZO%202009_GL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"/>
      <sheetName val="Municipio-Agencia"/>
      <sheetName val="Tipo de Credito"/>
      <sheetName val="Genero de Beneficiario"/>
      <sheetName val="Productor"/>
      <sheetName val="Tipo Autorizacion"/>
      <sheetName val="Analitico Garantias Liquidas"/>
      <sheetName val="Analitico Fondo de Garantías Lí"/>
      <sheetName val="Analitico Fondo de Porcicolas"/>
      <sheetName val="Anexo Indicadores 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30" zoomScaleNormal="100" workbookViewId="0">
      <selection activeCell="C54" sqref="C54:C55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35" customWidth="1"/>
    <col min="4" max="4" width="13.85546875" style="1" bestFit="1" customWidth="1"/>
    <col min="5" max="5" width="14.85546875" style="1" bestFit="1" customWidth="1"/>
    <col min="6" max="7" width="13.85546875" style="1" bestFit="1" customWidth="1"/>
    <col min="8" max="16384" width="11.42578125" style="1"/>
  </cols>
  <sheetData>
    <row r="1" spans="1:8" x14ac:dyDescent="0.2">
      <c r="A1" s="3"/>
      <c r="B1" s="2"/>
      <c r="C1" s="58"/>
    </row>
    <row r="2" spans="1:8" x14ac:dyDescent="0.2">
      <c r="A2" s="3"/>
      <c r="B2" s="2"/>
      <c r="C2" s="58"/>
    </row>
    <row r="3" spans="1:8" x14ac:dyDescent="0.2">
      <c r="A3" s="3"/>
      <c r="B3" s="4"/>
      <c r="C3" s="57"/>
    </row>
    <row r="4" spans="1:8" x14ac:dyDescent="0.2">
      <c r="A4" s="56"/>
      <c r="B4" s="55"/>
      <c r="C4" s="54"/>
      <c r="D4" s="53"/>
    </row>
    <row r="5" spans="1:8" ht="12.75" customHeight="1" x14ac:dyDescent="0.2">
      <c r="A5" s="3"/>
      <c r="B5" s="70" t="s">
        <v>70</v>
      </c>
      <c r="C5" s="70"/>
    </row>
    <row r="6" spans="1:8" x14ac:dyDescent="0.2">
      <c r="A6" s="3"/>
      <c r="B6" s="71"/>
      <c r="C6" s="71"/>
    </row>
    <row r="7" spans="1:8" ht="12.75" customHeight="1" x14ac:dyDescent="0.2">
      <c r="A7" s="3"/>
      <c r="B7" s="67" t="s">
        <v>132</v>
      </c>
      <c r="C7" s="67"/>
    </row>
    <row r="8" spans="1:8" x14ac:dyDescent="0.2">
      <c r="A8" s="3"/>
      <c r="B8" s="67"/>
      <c r="C8" s="67"/>
    </row>
    <row r="9" spans="1:8" x14ac:dyDescent="0.2">
      <c r="A9" s="3"/>
      <c r="B9" s="52"/>
      <c r="C9" s="52"/>
    </row>
    <row r="10" spans="1:8" x14ac:dyDescent="0.2">
      <c r="A10" s="3"/>
      <c r="B10" s="68" t="s">
        <v>131</v>
      </c>
      <c r="C10" s="68"/>
    </row>
    <row r="11" spans="1:8" ht="13.5" thickBot="1" x14ac:dyDescent="0.25">
      <c r="A11" s="3"/>
      <c r="B11" s="69"/>
      <c r="C11" s="69"/>
    </row>
    <row r="12" spans="1:8" ht="13.5" thickBot="1" x14ac:dyDescent="0.25">
      <c r="B12" s="51" t="s">
        <v>0</v>
      </c>
      <c r="C12" s="50" t="s">
        <v>15</v>
      </c>
      <c r="D12" s="2"/>
    </row>
    <row r="13" spans="1:8" ht="13.5" thickBot="1" x14ac:dyDescent="0.25">
      <c r="B13" s="41" t="s">
        <v>35</v>
      </c>
      <c r="C13" s="44">
        <f>+C14+C16+C18+C21+C23</f>
        <v>174288.56</v>
      </c>
    </row>
    <row r="14" spans="1:8" x14ac:dyDescent="0.2">
      <c r="B14" s="49" t="s">
        <v>52</v>
      </c>
      <c r="C14" s="19">
        <f>SUM(C15)</f>
        <v>80641.540000000008</v>
      </c>
    </row>
    <row r="15" spans="1:8" x14ac:dyDescent="0.2">
      <c r="B15" s="42" t="s">
        <v>52</v>
      </c>
      <c r="C15" s="21">
        <v>80641.540000000008</v>
      </c>
      <c r="E15" s="40"/>
      <c r="F15" s="35"/>
      <c r="G15" s="35"/>
      <c r="H15" s="35"/>
    </row>
    <row r="16" spans="1:8" x14ac:dyDescent="0.2">
      <c r="B16" s="43" t="s">
        <v>67</v>
      </c>
      <c r="C16" s="19">
        <f>SUM(C17)</f>
        <v>20000</v>
      </c>
    </row>
    <row r="17" spans="2:7" x14ac:dyDescent="0.2">
      <c r="B17" s="42" t="s">
        <v>67</v>
      </c>
      <c r="C17" s="21">
        <v>20000</v>
      </c>
      <c r="E17" s="40"/>
    </row>
    <row r="18" spans="2:7" x14ac:dyDescent="0.2">
      <c r="B18" s="43" t="s">
        <v>34</v>
      </c>
      <c r="C18" s="19">
        <f>SUM(C19:C20)</f>
        <v>39600</v>
      </c>
    </row>
    <row r="19" spans="2:7" x14ac:dyDescent="0.2">
      <c r="B19" s="42" t="s">
        <v>51</v>
      </c>
      <c r="C19" s="21">
        <v>30000</v>
      </c>
      <c r="E19" s="40"/>
    </row>
    <row r="20" spans="2:7" x14ac:dyDescent="0.2">
      <c r="B20" s="42" t="s">
        <v>76</v>
      </c>
      <c r="C20" s="21">
        <v>9600</v>
      </c>
      <c r="E20" s="40"/>
    </row>
    <row r="21" spans="2:7" x14ac:dyDescent="0.2">
      <c r="B21" s="43" t="s">
        <v>26</v>
      </c>
      <c r="C21" s="19">
        <f>SUM(C22:C22)</f>
        <v>20000</v>
      </c>
    </row>
    <row r="22" spans="2:7" x14ac:dyDescent="0.2">
      <c r="B22" s="42" t="s">
        <v>96</v>
      </c>
      <c r="C22" s="21">
        <v>20000</v>
      </c>
      <c r="E22" s="40"/>
    </row>
    <row r="23" spans="2:7" x14ac:dyDescent="0.2">
      <c r="B23" s="43" t="s">
        <v>2</v>
      </c>
      <c r="C23" s="19">
        <f>SUM(C24)</f>
        <v>14047.02</v>
      </c>
      <c r="F23" s="35"/>
      <c r="G23" s="35"/>
    </row>
    <row r="24" spans="2:7" ht="13.5" thickBot="1" x14ac:dyDescent="0.25">
      <c r="B24" s="48" t="s">
        <v>2</v>
      </c>
      <c r="C24" s="21">
        <v>14047.02</v>
      </c>
      <c r="E24" s="40"/>
    </row>
    <row r="25" spans="2:7" ht="13.5" thickBot="1" x14ac:dyDescent="0.25">
      <c r="B25" s="41" t="s">
        <v>4</v>
      </c>
      <c r="C25" s="44">
        <f>+C26</f>
        <v>20000</v>
      </c>
    </row>
    <row r="26" spans="2:7" x14ac:dyDescent="0.2">
      <c r="B26" s="46" t="s">
        <v>5</v>
      </c>
      <c r="C26" s="19">
        <f>SUM(C27:C27)</f>
        <v>20000</v>
      </c>
    </row>
    <row r="27" spans="2:7" ht="13.5" thickBot="1" x14ac:dyDescent="0.25">
      <c r="B27" s="45" t="s">
        <v>79</v>
      </c>
      <c r="C27" s="21">
        <v>20000</v>
      </c>
      <c r="E27" s="40"/>
    </row>
    <row r="28" spans="2:7" ht="13.5" thickBot="1" x14ac:dyDescent="0.25">
      <c r="B28" s="47" t="s">
        <v>6</v>
      </c>
      <c r="C28" s="44">
        <f>+C29+C31+C33+C38</f>
        <v>2002609.8399999999</v>
      </c>
    </row>
    <row r="29" spans="2:7" x14ac:dyDescent="0.2">
      <c r="B29" s="46" t="s">
        <v>7</v>
      </c>
      <c r="C29" s="19">
        <f>SUM(C30:C30)</f>
        <v>124203.01999999999</v>
      </c>
    </row>
    <row r="30" spans="2:7" x14ac:dyDescent="0.2">
      <c r="B30" s="45" t="s">
        <v>18</v>
      </c>
      <c r="C30" s="21">
        <v>124203.01999999999</v>
      </c>
      <c r="E30" s="40"/>
    </row>
    <row r="31" spans="2:7" x14ac:dyDescent="0.2">
      <c r="B31" s="46" t="s">
        <v>55</v>
      </c>
      <c r="C31" s="19">
        <f>SUM(C32:C32)</f>
        <v>82050</v>
      </c>
    </row>
    <row r="32" spans="2:7" x14ac:dyDescent="0.2">
      <c r="B32" s="45" t="s">
        <v>55</v>
      </c>
      <c r="C32" s="21">
        <v>82050</v>
      </c>
      <c r="E32" s="40"/>
    </row>
    <row r="33" spans="2:7" x14ac:dyDescent="0.2">
      <c r="B33" s="46" t="s">
        <v>8</v>
      </c>
      <c r="C33" s="19">
        <f>SUM(C34:C37)</f>
        <v>1629986.8199999998</v>
      </c>
    </row>
    <row r="34" spans="2:7" x14ac:dyDescent="0.2">
      <c r="B34" s="45" t="s">
        <v>112</v>
      </c>
      <c r="C34" s="21">
        <v>26361</v>
      </c>
      <c r="E34" s="40"/>
    </row>
    <row r="35" spans="2:7" x14ac:dyDescent="0.2">
      <c r="B35" s="45" t="s">
        <v>47</v>
      </c>
      <c r="C35" s="21">
        <v>30000</v>
      </c>
      <c r="E35" s="40"/>
    </row>
    <row r="36" spans="2:7" x14ac:dyDescent="0.2">
      <c r="B36" s="45" t="s">
        <v>40</v>
      </c>
      <c r="C36" s="21">
        <v>573625.81999999995</v>
      </c>
      <c r="E36" s="40"/>
      <c r="F36" s="35"/>
      <c r="G36" s="35"/>
    </row>
    <row r="37" spans="2:7" x14ac:dyDescent="0.2">
      <c r="B37" s="45" t="s">
        <v>48</v>
      </c>
      <c r="C37" s="21">
        <v>1000000</v>
      </c>
      <c r="E37" s="40"/>
    </row>
    <row r="38" spans="2:7" x14ac:dyDescent="0.2">
      <c r="B38" s="46" t="s">
        <v>3</v>
      </c>
      <c r="C38" s="19">
        <f>SUM(C39:C40)</f>
        <v>166370</v>
      </c>
    </row>
    <row r="39" spans="2:7" x14ac:dyDescent="0.2">
      <c r="B39" s="45" t="s">
        <v>22</v>
      </c>
      <c r="C39" s="21">
        <v>57249.2</v>
      </c>
      <c r="E39" s="40"/>
    </row>
    <row r="40" spans="2:7" ht="13.5" thickBot="1" x14ac:dyDescent="0.25">
      <c r="B40" s="45" t="s">
        <v>3</v>
      </c>
      <c r="C40" s="21">
        <v>109120.8</v>
      </c>
      <c r="E40" s="40"/>
    </row>
    <row r="41" spans="2:7" ht="13.5" thickBot="1" x14ac:dyDescent="0.25">
      <c r="B41" s="47" t="s">
        <v>9</v>
      </c>
      <c r="C41" s="44">
        <f>+C42+C44</f>
        <v>308698.83999999997</v>
      </c>
    </row>
    <row r="42" spans="2:7" x14ac:dyDescent="0.2">
      <c r="B42" s="46" t="s">
        <v>60</v>
      </c>
      <c r="C42" s="19">
        <f>SUM(C43)</f>
        <v>60000</v>
      </c>
    </row>
    <row r="43" spans="2:7" x14ac:dyDescent="0.2">
      <c r="B43" s="45" t="s">
        <v>61</v>
      </c>
      <c r="C43" s="21">
        <v>60000</v>
      </c>
      <c r="E43" s="40"/>
    </row>
    <row r="44" spans="2:7" x14ac:dyDescent="0.2">
      <c r="B44" s="46" t="s">
        <v>10</v>
      </c>
      <c r="C44" s="19">
        <f>SUM(C45:C45)</f>
        <v>248698.84</v>
      </c>
      <c r="F44" s="35"/>
      <c r="G44" s="35"/>
    </row>
    <row r="45" spans="2:7" ht="13.5" thickBot="1" x14ac:dyDescent="0.25">
      <c r="B45" s="45" t="s">
        <v>10</v>
      </c>
      <c r="C45" s="21">
        <v>248698.84</v>
      </c>
      <c r="E45" s="40"/>
    </row>
    <row r="46" spans="2:7" ht="13.5" thickBot="1" x14ac:dyDescent="0.25">
      <c r="B46" s="41" t="s">
        <v>13</v>
      </c>
      <c r="C46" s="44">
        <f>+C47+C50</f>
        <v>470996</v>
      </c>
    </row>
    <row r="47" spans="2:7" x14ac:dyDescent="0.2">
      <c r="B47" s="49" t="s">
        <v>14</v>
      </c>
      <c r="C47" s="59">
        <f>SUM(C48:C49)</f>
        <v>98955</v>
      </c>
    </row>
    <row r="48" spans="2:7" x14ac:dyDescent="0.2">
      <c r="B48" s="42" t="s">
        <v>81</v>
      </c>
      <c r="C48" s="21">
        <v>4000</v>
      </c>
      <c r="E48" s="40"/>
    </row>
    <row r="49" spans="2:7" x14ac:dyDescent="0.2">
      <c r="B49" s="42" t="s">
        <v>31</v>
      </c>
      <c r="C49" s="21">
        <v>94955</v>
      </c>
      <c r="E49" s="40"/>
    </row>
    <row r="50" spans="2:7" x14ac:dyDescent="0.2">
      <c r="B50" s="43" t="s">
        <v>49</v>
      </c>
      <c r="C50" s="19">
        <f>SUM(C51:C52)</f>
        <v>372041</v>
      </c>
    </row>
    <row r="51" spans="2:7" x14ac:dyDescent="0.2">
      <c r="B51" s="42" t="s">
        <v>84</v>
      </c>
      <c r="C51" s="21">
        <v>194682.14</v>
      </c>
      <c r="E51" s="40"/>
      <c r="F51" s="35"/>
      <c r="G51" s="35"/>
    </row>
    <row r="52" spans="2:7" ht="13.5" thickBot="1" x14ac:dyDescent="0.25">
      <c r="B52" s="48" t="s">
        <v>64</v>
      </c>
      <c r="C52" s="31">
        <v>177358.86</v>
      </c>
      <c r="E52" s="40"/>
    </row>
    <row r="53" spans="2:7" ht="14.25" customHeight="1" thickBot="1" x14ac:dyDescent="0.25">
      <c r="B53" s="41" t="s">
        <v>66</v>
      </c>
      <c r="C53" s="5">
        <v>162000</v>
      </c>
      <c r="E53" s="40"/>
    </row>
    <row r="54" spans="2:7" ht="13.5" thickBot="1" x14ac:dyDescent="0.25">
      <c r="B54" s="39" t="s">
        <v>20</v>
      </c>
      <c r="C54" s="5">
        <f>SUM(C13,C53,C25,C28,C41,C46)</f>
        <v>3138593.2399999998</v>
      </c>
      <c r="D54" s="38"/>
      <c r="E54" s="38"/>
    </row>
    <row r="55" spans="2:7" ht="13.5" thickBot="1" x14ac:dyDescent="0.25">
      <c r="B55" s="37" t="s">
        <v>19</v>
      </c>
      <c r="C55" s="7">
        <v>98226.2</v>
      </c>
      <c r="E55" s="35"/>
    </row>
    <row r="56" spans="2:7" ht="13.5" thickBot="1" x14ac:dyDescent="0.25">
      <c r="B56" s="8" t="s">
        <v>21</v>
      </c>
      <c r="C56" s="6">
        <f>+C54+C55</f>
        <v>3236819.44</v>
      </c>
      <c r="D56" s="36"/>
      <c r="E56" s="36"/>
    </row>
  </sheetData>
  <mergeCells count="5">
    <mergeCell ref="B7:C8"/>
    <mergeCell ref="B10:C10"/>
    <mergeCell ref="B11:C11"/>
    <mergeCell ref="B5:C5"/>
    <mergeCell ref="B6:C6"/>
  </mergeCells>
  <pageMargins left="0.74803149606299213" right="0.74803149606299213" top="0.78740157480314965" bottom="0.98425196850393704" header="0" footer="0"/>
  <pageSetup orientation="portrait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5"/>
  <sheetViews>
    <sheetView topLeftCell="A56" zoomScaleNormal="100" workbookViewId="0">
      <selection activeCell="F83" sqref="F83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35" customWidth="1"/>
    <col min="4" max="4" width="13.85546875" style="1" bestFit="1" customWidth="1"/>
    <col min="5" max="5" width="14.85546875" style="1" bestFit="1" customWidth="1"/>
    <col min="6" max="7" width="13.85546875" style="1" bestFit="1" customWidth="1"/>
    <col min="8" max="16384" width="11.42578125" style="1"/>
  </cols>
  <sheetData>
    <row r="1" spans="1:8" x14ac:dyDescent="0.2">
      <c r="A1" s="3"/>
      <c r="B1" s="2"/>
      <c r="C1" s="58"/>
    </row>
    <row r="2" spans="1:8" x14ac:dyDescent="0.2">
      <c r="A2" s="3"/>
      <c r="B2" s="2"/>
      <c r="C2" s="58"/>
    </row>
    <row r="3" spans="1:8" x14ac:dyDescent="0.2">
      <c r="A3" s="3"/>
      <c r="B3" s="4"/>
      <c r="C3" s="57"/>
    </row>
    <row r="4" spans="1:8" x14ac:dyDescent="0.2">
      <c r="A4" s="56"/>
      <c r="B4" s="55"/>
      <c r="C4" s="54"/>
      <c r="D4" s="53"/>
    </row>
    <row r="5" spans="1:8" ht="12.75" customHeight="1" x14ac:dyDescent="0.2">
      <c r="A5" s="3"/>
      <c r="B5" s="70" t="s">
        <v>70</v>
      </c>
      <c r="C5" s="70"/>
    </row>
    <row r="6" spans="1:8" x14ac:dyDescent="0.2">
      <c r="A6" s="3"/>
      <c r="B6" s="62"/>
      <c r="C6" s="62"/>
    </row>
    <row r="7" spans="1:8" x14ac:dyDescent="0.2">
      <c r="A7" s="3"/>
      <c r="B7" s="72" t="s">
        <v>133</v>
      </c>
      <c r="C7" s="72"/>
    </row>
    <row r="8" spans="1:8" x14ac:dyDescent="0.2">
      <c r="A8" s="3"/>
      <c r="B8" s="52"/>
      <c r="C8" s="52"/>
    </row>
    <row r="9" spans="1:8" x14ac:dyDescent="0.2">
      <c r="A9" s="3"/>
      <c r="B9" s="68" t="s">
        <v>131</v>
      </c>
      <c r="C9" s="68"/>
    </row>
    <row r="10" spans="1:8" ht="13.5" thickBot="1" x14ac:dyDescent="0.25">
      <c r="A10" s="3"/>
      <c r="B10" s="69"/>
      <c r="C10" s="69"/>
    </row>
    <row r="11" spans="1:8" ht="13.5" thickBot="1" x14ac:dyDescent="0.25">
      <c r="B11" s="51" t="s">
        <v>0</v>
      </c>
      <c r="C11" s="50" t="s">
        <v>15</v>
      </c>
      <c r="D11" s="2"/>
    </row>
    <row r="12" spans="1:8" ht="13.5" thickBot="1" x14ac:dyDescent="0.25">
      <c r="B12" s="41" t="s">
        <v>35</v>
      </c>
      <c r="C12" s="44">
        <f>SUM(C13,C15,C17,C19,C21,C23,C25)</f>
        <v>19658963.080000002</v>
      </c>
    </row>
    <row r="13" spans="1:8" x14ac:dyDescent="0.2">
      <c r="B13" s="49" t="s">
        <v>52</v>
      </c>
      <c r="C13" s="19">
        <f>SUM(C14)</f>
        <v>328823.59999999998</v>
      </c>
    </row>
    <row r="14" spans="1:8" x14ac:dyDescent="0.2">
      <c r="B14" s="42" t="s">
        <v>52</v>
      </c>
      <c r="C14" s="21">
        <v>328823.59999999998</v>
      </c>
      <c r="E14" s="40"/>
      <c r="F14" s="35"/>
      <c r="G14" s="35"/>
      <c r="H14" s="35"/>
    </row>
    <row r="15" spans="1:8" x14ac:dyDescent="0.2">
      <c r="B15" s="43" t="s">
        <v>67</v>
      </c>
      <c r="C15" s="19">
        <f>SUM(C16)</f>
        <v>534276.26</v>
      </c>
    </row>
    <row r="16" spans="1:8" x14ac:dyDescent="0.2">
      <c r="B16" s="42" t="s">
        <v>67</v>
      </c>
      <c r="C16" s="21">
        <v>534276.26</v>
      </c>
      <c r="E16" s="40"/>
    </row>
    <row r="17" spans="2:7" ht="12.75" customHeight="1" x14ac:dyDescent="0.2">
      <c r="B17" s="43" t="s">
        <v>1</v>
      </c>
      <c r="C17" s="19">
        <f>SUM(C18:C18)</f>
        <v>2646429.73</v>
      </c>
    </row>
    <row r="18" spans="2:7" x14ac:dyDescent="0.2">
      <c r="B18" s="42" t="s">
        <v>50</v>
      </c>
      <c r="C18" s="21">
        <v>2646429.73</v>
      </c>
      <c r="E18" s="40"/>
    </row>
    <row r="19" spans="2:7" x14ac:dyDescent="0.2">
      <c r="B19" s="43" t="s">
        <v>34</v>
      </c>
      <c r="C19" s="19">
        <f>SUM(C20:C20)</f>
        <v>3291978.4400000004</v>
      </c>
    </row>
    <row r="20" spans="2:7" x14ac:dyDescent="0.2">
      <c r="B20" s="42" t="s">
        <v>51</v>
      </c>
      <c r="C20" s="21">
        <v>3291978.4400000004</v>
      </c>
      <c r="E20" s="40"/>
      <c r="F20" s="61"/>
    </row>
    <row r="21" spans="2:7" x14ac:dyDescent="0.2">
      <c r="B21" s="43" t="s">
        <v>25</v>
      </c>
      <c r="C21" s="19">
        <f>SUM(C22:C22)</f>
        <v>3411659.1500000004</v>
      </c>
    </row>
    <row r="22" spans="2:7" x14ac:dyDescent="0.2">
      <c r="B22" s="42" t="s">
        <v>37</v>
      </c>
      <c r="C22" s="21">
        <v>3411659.1500000004</v>
      </c>
      <c r="E22" s="40"/>
    </row>
    <row r="23" spans="2:7" x14ac:dyDescent="0.2">
      <c r="B23" s="43" t="s">
        <v>26</v>
      </c>
      <c r="C23" s="19">
        <f>SUM(C24:C24)</f>
        <v>9074937.0299999993</v>
      </c>
    </row>
    <row r="24" spans="2:7" x14ac:dyDescent="0.2">
      <c r="B24" s="42" t="s">
        <v>27</v>
      </c>
      <c r="C24" s="21">
        <v>9074937.0299999993</v>
      </c>
      <c r="E24" s="40"/>
    </row>
    <row r="25" spans="2:7" x14ac:dyDescent="0.2">
      <c r="B25" s="43" t="s">
        <v>2</v>
      </c>
      <c r="C25" s="19">
        <f>SUM(C26)</f>
        <v>370858.87</v>
      </c>
      <c r="F25" s="35"/>
      <c r="G25" s="35"/>
    </row>
    <row r="26" spans="2:7" ht="13.5" thickBot="1" x14ac:dyDescent="0.25">
      <c r="B26" s="48" t="s">
        <v>2</v>
      </c>
      <c r="C26" s="21">
        <v>370858.87</v>
      </c>
      <c r="E26" s="40"/>
    </row>
    <row r="27" spans="2:7" ht="13.5" thickBot="1" x14ac:dyDescent="0.25">
      <c r="B27" s="41" t="s">
        <v>4</v>
      </c>
      <c r="C27" s="44">
        <f>SUM(C28,C30,C32,C35)</f>
        <v>5821522.0899999999</v>
      </c>
    </row>
    <row r="28" spans="2:7" x14ac:dyDescent="0.2">
      <c r="B28" s="60" t="s">
        <v>42</v>
      </c>
      <c r="C28" s="59">
        <f>SUM(C29:C29)</f>
        <v>1179672.83</v>
      </c>
    </row>
    <row r="29" spans="2:7" x14ac:dyDescent="0.2">
      <c r="B29" s="45" t="s">
        <v>68</v>
      </c>
      <c r="C29" s="21">
        <v>1179672.83</v>
      </c>
      <c r="E29" s="40"/>
      <c r="F29" s="35"/>
      <c r="G29" s="35"/>
    </row>
    <row r="30" spans="2:7" x14ac:dyDescent="0.2">
      <c r="B30" s="46" t="s">
        <v>62</v>
      </c>
      <c r="C30" s="19">
        <f>SUM(C31:C31)</f>
        <v>901307.53</v>
      </c>
    </row>
    <row r="31" spans="2:7" x14ac:dyDescent="0.2">
      <c r="B31" s="45" t="s">
        <v>63</v>
      </c>
      <c r="C31" s="21">
        <v>901307.53</v>
      </c>
      <c r="E31" s="40"/>
      <c r="F31" s="35"/>
      <c r="G31" s="35"/>
    </row>
    <row r="32" spans="2:7" x14ac:dyDescent="0.2">
      <c r="B32" s="46" t="s">
        <v>23</v>
      </c>
      <c r="C32" s="19">
        <f>SUM(C33:C34)</f>
        <v>2763299.03</v>
      </c>
    </row>
    <row r="33" spans="2:7" x14ac:dyDescent="0.2">
      <c r="B33" s="45" t="s">
        <v>24</v>
      </c>
      <c r="C33" s="21">
        <v>2758891.03</v>
      </c>
      <c r="E33" s="40"/>
    </row>
    <row r="34" spans="2:7" x14ac:dyDescent="0.2">
      <c r="B34" s="45" t="s">
        <v>100</v>
      </c>
      <c r="C34" s="21">
        <v>4408</v>
      </c>
      <c r="E34" s="40"/>
      <c r="F34" s="35"/>
      <c r="G34" s="35"/>
    </row>
    <row r="35" spans="2:7" x14ac:dyDescent="0.2">
      <c r="B35" s="46" t="s">
        <v>5</v>
      </c>
      <c r="C35" s="19">
        <f>SUM(C36:C37)</f>
        <v>977242.70000000007</v>
      </c>
    </row>
    <row r="36" spans="2:7" x14ac:dyDescent="0.2">
      <c r="B36" s="45" t="s">
        <v>44</v>
      </c>
      <c r="C36" s="21">
        <v>971582.70000000007</v>
      </c>
      <c r="E36" s="40"/>
      <c r="F36" s="35"/>
      <c r="G36" s="35"/>
    </row>
    <row r="37" spans="2:7" ht="13.5" thickBot="1" x14ac:dyDescent="0.25">
      <c r="B37" s="45" t="s">
        <v>102</v>
      </c>
      <c r="C37" s="21">
        <v>5660</v>
      </c>
      <c r="E37" s="40"/>
    </row>
    <row r="38" spans="2:7" ht="13.5" thickBot="1" x14ac:dyDescent="0.25">
      <c r="B38" s="47" t="s">
        <v>6</v>
      </c>
      <c r="C38" s="44">
        <f>SUM(C39,C42,C44,C46,C48,C50,C52)</f>
        <v>9918882.5099999998</v>
      </c>
    </row>
    <row r="39" spans="2:7" x14ac:dyDescent="0.2">
      <c r="B39" s="60" t="s">
        <v>7</v>
      </c>
      <c r="C39" s="59">
        <f>SUM(C40:C41)</f>
        <v>3416540.3</v>
      </c>
    </row>
    <row r="40" spans="2:7" x14ac:dyDescent="0.2">
      <c r="B40" s="45" t="s">
        <v>7</v>
      </c>
      <c r="C40" s="21">
        <v>3366540.3</v>
      </c>
      <c r="E40" s="40"/>
      <c r="F40" s="35"/>
      <c r="G40" s="35"/>
    </row>
    <row r="41" spans="2:7" x14ac:dyDescent="0.2">
      <c r="B41" s="45" t="s">
        <v>105</v>
      </c>
      <c r="C41" s="21">
        <v>50000</v>
      </c>
      <c r="E41" s="40"/>
    </row>
    <row r="42" spans="2:7" x14ac:dyDescent="0.2">
      <c r="B42" s="46" t="s">
        <v>56</v>
      </c>
      <c r="C42" s="19">
        <f>SUM(C43:C43)</f>
        <v>816769.7699999999</v>
      </c>
    </row>
    <row r="43" spans="2:7" x14ac:dyDescent="0.2">
      <c r="B43" s="45" t="s">
        <v>57</v>
      </c>
      <c r="C43" s="21">
        <v>816769.7699999999</v>
      </c>
      <c r="E43" s="40"/>
    </row>
    <row r="44" spans="2:7" x14ac:dyDescent="0.2">
      <c r="B44" s="46" t="s">
        <v>46</v>
      </c>
      <c r="C44" s="19">
        <f>SUM(C45:C45)</f>
        <v>1194865.25</v>
      </c>
      <c r="F44" s="35"/>
      <c r="G44" s="35"/>
    </row>
    <row r="45" spans="2:7" x14ac:dyDescent="0.2">
      <c r="B45" s="45" t="s">
        <v>46</v>
      </c>
      <c r="C45" s="21">
        <v>1194865.25</v>
      </c>
      <c r="E45" s="40"/>
    </row>
    <row r="46" spans="2:7" x14ac:dyDescent="0.2">
      <c r="B46" s="46" t="s">
        <v>53</v>
      </c>
      <c r="C46" s="19">
        <f>SUM(C47)</f>
        <v>610035.43999999994</v>
      </c>
    </row>
    <row r="47" spans="2:7" x14ac:dyDescent="0.2">
      <c r="B47" s="45" t="s">
        <v>54</v>
      </c>
      <c r="C47" s="21">
        <v>610035.43999999994</v>
      </c>
      <c r="E47" s="40"/>
    </row>
    <row r="48" spans="2:7" x14ac:dyDescent="0.2">
      <c r="B48" s="46" t="s">
        <v>55</v>
      </c>
      <c r="C48" s="19">
        <f>SUM(C49:C49)</f>
        <v>952960.65</v>
      </c>
    </row>
    <row r="49" spans="2:7" x14ac:dyDescent="0.2">
      <c r="B49" s="45" t="s">
        <v>55</v>
      </c>
      <c r="C49" s="21">
        <v>952960.65</v>
      </c>
      <c r="E49" s="40"/>
    </row>
    <row r="50" spans="2:7" x14ac:dyDescent="0.2">
      <c r="B50" s="46" t="s">
        <v>8</v>
      </c>
      <c r="C50" s="19">
        <f>SUM(C51:C51)</f>
        <v>1429151.3199999998</v>
      </c>
    </row>
    <row r="51" spans="2:7" x14ac:dyDescent="0.2">
      <c r="B51" s="45" t="s">
        <v>47</v>
      </c>
      <c r="C51" s="21">
        <v>1429151.3199999998</v>
      </c>
      <c r="E51" s="40"/>
    </row>
    <row r="52" spans="2:7" x14ac:dyDescent="0.2">
      <c r="B52" s="46" t="s">
        <v>3</v>
      </c>
      <c r="C52" s="19">
        <f>SUM(C53:C53)</f>
        <v>1498559.78</v>
      </c>
    </row>
    <row r="53" spans="2:7" ht="13.5" thickBot="1" x14ac:dyDescent="0.25">
      <c r="B53" s="63" t="s">
        <v>3</v>
      </c>
      <c r="C53" s="31">
        <v>1498559.78</v>
      </c>
      <c r="E53" s="40"/>
    </row>
    <row r="54" spans="2:7" ht="13.5" thickBot="1" x14ac:dyDescent="0.25">
      <c r="B54" s="47" t="s">
        <v>9</v>
      </c>
      <c r="C54" s="44">
        <f>SUM(C55,C57,C59,C61,C63,C65,C67,C69)</f>
        <v>31804267.336200003</v>
      </c>
    </row>
    <row r="55" spans="2:7" x14ac:dyDescent="0.2">
      <c r="B55" s="60" t="s">
        <v>36</v>
      </c>
      <c r="C55" s="59">
        <f>SUM(C56:C56)</f>
        <v>3049362.8000000003</v>
      </c>
      <c r="F55" s="35"/>
      <c r="G55" s="35"/>
    </row>
    <row r="56" spans="2:7" x14ac:dyDescent="0.2">
      <c r="B56" s="45" t="s">
        <v>29</v>
      </c>
      <c r="C56" s="21">
        <v>3049362.8000000003</v>
      </c>
      <c r="E56" s="40"/>
    </row>
    <row r="57" spans="2:7" x14ac:dyDescent="0.2">
      <c r="B57" s="46" t="s">
        <v>45</v>
      </c>
      <c r="C57" s="19">
        <f>SUM(C58:C58)</f>
        <v>2527000.2800000003</v>
      </c>
    </row>
    <row r="58" spans="2:7" x14ac:dyDescent="0.2">
      <c r="B58" s="45" t="s">
        <v>59</v>
      </c>
      <c r="C58" s="21">
        <v>2527000.2800000003</v>
      </c>
      <c r="E58" s="40"/>
      <c r="F58" s="35"/>
      <c r="G58" s="35"/>
    </row>
    <row r="59" spans="2:7" x14ac:dyDescent="0.2">
      <c r="B59" s="46" t="s">
        <v>28</v>
      </c>
      <c r="C59" s="19">
        <f>SUM(C60:C60)</f>
        <v>3293655.54</v>
      </c>
      <c r="F59" s="35"/>
      <c r="G59" s="35"/>
    </row>
    <row r="60" spans="2:7" x14ac:dyDescent="0.2">
      <c r="B60" s="45" t="s">
        <v>39</v>
      </c>
      <c r="C60" s="21">
        <v>3293655.54</v>
      </c>
      <c r="E60" s="40"/>
    </row>
    <row r="61" spans="2:7" x14ac:dyDescent="0.2">
      <c r="B61" s="46" t="s">
        <v>60</v>
      </c>
      <c r="C61" s="19">
        <f>SUM(C62)</f>
        <v>4541626.8099999996</v>
      </c>
    </row>
    <row r="62" spans="2:7" x14ac:dyDescent="0.2">
      <c r="B62" s="45" t="s">
        <v>61</v>
      </c>
      <c r="C62" s="21">
        <v>4541626.8099999996</v>
      </c>
      <c r="E62" s="40"/>
    </row>
    <row r="63" spans="2:7" x14ac:dyDescent="0.2">
      <c r="B63" s="46" t="s">
        <v>10</v>
      </c>
      <c r="C63" s="19">
        <f>SUM(C64:C64)</f>
        <v>2541078.3199999998</v>
      </c>
      <c r="F63" s="35"/>
      <c r="G63" s="35"/>
    </row>
    <row r="64" spans="2:7" x14ac:dyDescent="0.2">
      <c r="B64" s="45" t="s">
        <v>10</v>
      </c>
      <c r="C64" s="21">
        <v>2541078.3199999998</v>
      </c>
      <c r="E64" s="40"/>
    </row>
    <row r="65" spans="2:7" x14ac:dyDescent="0.2">
      <c r="B65" s="46" t="s">
        <v>11</v>
      </c>
      <c r="C65" s="19">
        <f>SUM(C66:C66)</f>
        <v>4489580.82</v>
      </c>
    </row>
    <row r="66" spans="2:7" x14ac:dyDescent="0.2">
      <c r="B66" s="45" t="s">
        <v>11</v>
      </c>
      <c r="C66" s="21">
        <v>4489580.82</v>
      </c>
      <c r="E66" s="40"/>
    </row>
    <row r="67" spans="2:7" x14ac:dyDescent="0.2">
      <c r="B67" s="46" t="s">
        <v>43</v>
      </c>
      <c r="C67" s="19">
        <f>SUM(C68)</f>
        <v>3582376.3062</v>
      </c>
    </row>
    <row r="68" spans="2:7" x14ac:dyDescent="0.2">
      <c r="B68" s="45" t="s">
        <v>43</v>
      </c>
      <c r="C68" s="21">
        <v>3582376.3062</v>
      </c>
      <c r="E68" s="40"/>
    </row>
    <row r="69" spans="2:7" x14ac:dyDescent="0.2">
      <c r="B69" s="46" t="s">
        <v>12</v>
      </c>
      <c r="C69" s="19">
        <f>SUM(C70:C70)</f>
        <v>7779586.46</v>
      </c>
    </row>
    <row r="70" spans="2:7" ht="13.5" thickBot="1" x14ac:dyDescent="0.25">
      <c r="B70" s="45" t="s">
        <v>12</v>
      </c>
      <c r="C70" s="21">
        <v>7779586.46</v>
      </c>
      <c r="E70" s="40"/>
      <c r="F70" s="35"/>
      <c r="G70" s="35"/>
    </row>
    <row r="71" spans="2:7" ht="13.5" thickBot="1" x14ac:dyDescent="0.25">
      <c r="B71" s="41" t="s">
        <v>13</v>
      </c>
      <c r="C71" s="44">
        <f>+C72+C74+C76+C78+C80</f>
        <v>9451388.0800000001</v>
      </c>
    </row>
    <row r="72" spans="2:7" x14ac:dyDescent="0.2">
      <c r="B72" s="49" t="s">
        <v>30</v>
      </c>
      <c r="C72" s="19">
        <f>SUM(C73)</f>
        <v>689130.31</v>
      </c>
      <c r="F72" s="35"/>
      <c r="G72" s="35"/>
    </row>
    <row r="73" spans="2:7" x14ac:dyDescent="0.2">
      <c r="B73" s="42" t="s">
        <v>30</v>
      </c>
      <c r="C73" s="21">
        <v>689130.31</v>
      </c>
      <c r="E73" s="40"/>
    </row>
    <row r="74" spans="2:7" x14ac:dyDescent="0.2">
      <c r="B74" s="43" t="s">
        <v>14</v>
      </c>
      <c r="C74" s="19">
        <f>SUM(C75:C75)</f>
        <v>6419653.8499999996</v>
      </c>
    </row>
    <row r="75" spans="2:7" x14ac:dyDescent="0.2">
      <c r="B75" s="42" t="s">
        <v>31</v>
      </c>
      <c r="C75" s="21">
        <v>6419653.8499999996</v>
      </c>
      <c r="E75" s="40"/>
    </row>
    <row r="76" spans="2:7" x14ac:dyDescent="0.2">
      <c r="B76" s="43" t="s">
        <v>65</v>
      </c>
      <c r="C76" s="19">
        <f>SUM(C77)</f>
        <v>250000</v>
      </c>
      <c r="F76" s="35"/>
      <c r="G76" s="35"/>
    </row>
    <row r="77" spans="2:7" x14ac:dyDescent="0.2">
      <c r="B77" s="42" t="s">
        <v>69</v>
      </c>
      <c r="C77" s="21">
        <v>250000</v>
      </c>
      <c r="E77" s="40"/>
    </row>
    <row r="78" spans="2:7" x14ac:dyDescent="0.2">
      <c r="B78" s="43" t="s">
        <v>49</v>
      </c>
      <c r="C78" s="19">
        <f>SUM(C79:C79)</f>
        <v>787299.24000000011</v>
      </c>
    </row>
    <row r="79" spans="2:7" x14ac:dyDescent="0.2">
      <c r="B79" s="42" t="s">
        <v>64</v>
      </c>
      <c r="C79" s="21">
        <v>787299.24000000011</v>
      </c>
      <c r="E79" s="40"/>
    </row>
    <row r="80" spans="2:7" x14ac:dyDescent="0.2">
      <c r="B80" s="43" t="s">
        <v>32</v>
      </c>
      <c r="C80" s="19">
        <f>SUM(C81)</f>
        <v>1305304.6800000002</v>
      </c>
      <c r="F80" s="35"/>
      <c r="G80" s="35"/>
    </row>
    <row r="81" spans="2:7" ht="14.25" customHeight="1" thickBot="1" x14ac:dyDescent="0.25">
      <c r="B81" s="48" t="s">
        <v>33</v>
      </c>
      <c r="C81" s="31">
        <v>1305304.6800000002</v>
      </c>
      <c r="E81" s="40"/>
      <c r="F81" s="35"/>
      <c r="G81" s="35"/>
    </row>
    <row r="82" spans="2:7" ht="14.25" customHeight="1" thickBot="1" x14ac:dyDescent="0.25">
      <c r="B82" s="41" t="s">
        <v>66</v>
      </c>
      <c r="C82" s="5">
        <v>16824490.899999999</v>
      </c>
      <c r="E82" s="40"/>
    </row>
    <row r="83" spans="2:7" ht="13.5" thickBot="1" x14ac:dyDescent="0.25">
      <c r="B83" s="39" t="s">
        <v>20</v>
      </c>
      <c r="C83" s="5">
        <f>SUM(C12,C82,C27,C38,C54,C71)</f>
        <v>93479513.99620001</v>
      </c>
      <c r="D83" s="38"/>
      <c r="E83" s="38"/>
    </row>
    <row r="84" spans="2:7" ht="13.5" thickBot="1" x14ac:dyDescent="0.25">
      <c r="B84" s="37" t="s">
        <v>19</v>
      </c>
      <c r="C84" s="7">
        <v>3654138.0599999996</v>
      </c>
      <c r="E84" s="35"/>
    </row>
    <row r="85" spans="2:7" ht="13.5" thickBot="1" x14ac:dyDescent="0.25">
      <c r="B85" s="8" t="s">
        <v>21</v>
      </c>
      <c r="C85" s="6">
        <f>+C83+C84</f>
        <v>97133652.056200013</v>
      </c>
      <c r="D85" s="36"/>
      <c r="E85" s="36"/>
    </row>
  </sheetData>
  <mergeCells count="4">
    <mergeCell ref="B7:C7"/>
    <mergeCell ref="B9:C9"/>
    <mergeCell ref="B10:C10"/>
    <mergeCell ref="B5:C5"/>
  </mergeCells>
  <pageMargins left="0.74803149606299213" right="0.74803149606299213" top="0.78740157480314965" bottom="0.98425196850393704" header="0" footer="0"/>
  <pageSetup orientation="portrait" r:id="rId1"/>
  <headerFooter alignWithMargins="0"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2"/>
  <sheetViews>
    <sheetView workbookViewId="0">
      <selection activeCell="C20" sqref="C20:C21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4" width="11.42578125" style="1"/>
    <col min="5" max="5" width="18.140625" style="1" customWidth="1"/>
    <col min="6" max="6" width="28.7109375" style="1" customWidth="1"/>
    <col min="7" max="16384" width="11.42578125" style="1"/>
  </cols>
  <sheetData>
    <row r="1" spans="1:7" x14ac:dyDescent="0.2">
      <c r="A1" s="3"/>
      <c r="B1" s="2"/>
      <c r="C1" s="9"/>
      <c r="D1" s="9"/>
    </row>
    <row r="2" spans="1:7" x14ac:dyDescent="0.2">
      <c r="A2" s="3"/>
      <c r="B2" s="2"/>
      <c r="C2" s="9"/>
      <c r="D2" s="9"/>
    </row>
    <row r="3" spans="1:7" x14ac:dyDescent="0.2">
      <c r="A3" s="3"/>
      <c r="B3" s="2"/>
      <c r="C3" s="9"/>
      <c r="D3" s="9"/>
    </row>
    <row r="4" spans="1:7" x14ac:dyDescent="0.2">
      <c r="A4" s="3"/>
      <c r="B4" s="2"/>
      <c r="C4" s="9"/>
      <c r="D4" s="9"/>
    </row>
    <row r="5" spans="1:7" x14ac:dyDescent="0.2">
      <c r="B5" s="70" t="s">
        <v>70</v>
      </c>
      <c r="C5" s="70"/>
      <c r="D5" s="10"/>
    </row>
    <row r="6" spans="1:7" ht="15" customHeight="1" x14ac:dyDescent="0.25">
      <c r="B6" s="11"/>
      <c r="C6" s="11"/>
    </row>
    <row r="7" spans="1:7" x14ac:dyDescent="0.2">
      <c r="B7" s="67" t="s">
        <v>71</v>
      </c>
      <c r="C7" s="67"/>
      <c r="D7" s="12"/>
    </row>
    <row r="8" spans="1:7" x14ac:dyDescent="0.2">
      <c r="B8" s="13"/>
      <c r="C8" s="13"/>
      <c r="D8" s="12"/>
    </row>
    <row r="9" spans="1:7" x14ac:dyDescent="0.2">
      <c r="B9" s="73" t="s">
        <v>130</v>
      </c>
      <c r="C9" s="73"/>
      <c r="D9" s="12"/>
    </row>
    <row r="10" spans="1:7" ht="13.5" thickBot="1" x14ac:dyDescent="0.25">
      <c r="B10" s="69"/>
      <c r="C10" s="69"/>
    </row>
    <row r="11" spans="1:7" ht="13.5" thickBot="1" x14ac:dyDescent="0.25">
      <c r="B11" s="14" t="s">
        <v>0</v>
      </c>
      <c r="C11" s="15" t="s">
        <v>15</v>
      </c>
      <c r="G11"/>
    </row>
    <row r="12" spans="1:7" ht="13.5" thickBot="1" x14ac:dyDescent="0.25">
      <c r="B12" s="16" t="s">
        <v>9</v>
      </c>
      <c r="C12" s="17">
        <f>+C13+C15</f>
        <v>161784.75</v>
      </c>
      <c r="G12"/>
    </row>
    <row r="13" spans="1:7" x14ac:dyDescent="0.2">
      <c r="B13" s="18" t="s">
        <v>60</v>
      </c>
      <c r="C13" s="19">
        <f>SUM(C14:C14)</f>
        <v>5900</v>
      </c>
      <c r="G13"/>
    </row>
    <row r="14" spans="1:7" x14ac:dyDescent="0.2">
      <c r="B14" s="20" t="s">
        <v>61</v>
      </c>
      <c r="C14" s="21">
        <v>5900</v>
      </c>
      <c r="G14"/>
    </row>
    <row r="15" spans="1:7" x14ac:dyDescent="0.2">
      <c r="B15" s="33" t="s">
        <v>11</v>
      </c>
      <c r="C15" s="19">
        <f>+C16</f>
        <v>155884.75</v>
      </c>
      <c r="G15"/>
    </row>
    <row r="16" spans="1:7" ht="13.5" thickBot="1" x14ac:dyDescent="0.25">
      <c r="B16" s="20" t="s">
        <v>11</v>
      </c>
      <c r="C16" s="21">
        <v>155884.75</v>
      </c>
      <c r="G16"/>
    </row>
    <row r="17" spans="2:7" ht="13.5" thickBot="1" x14ac:dyDescent="0.25">
      <c r="B17" s="16" t="s">
        <v>13</v>
      </c>
      <c r="C17" s="17">
        <f>+C18</f>
        <v>278353.90000000002</v>
      </c>
      <c r="G17"/>
    </row>
    <row r="18" spans="2:7" x14ac:dyDescent="0.2">
      <c r="B18" s="18" t="s">
        <v>49</v>
      </c>
      <c r="C18" s="19">
        <f>+C19</f>
        <v>278353.90000000002</v>
      </c>
      <c r="G18"/>
    </row>
    <row r="19" spans="2:7" ht="13.5" thickBot="1" x14ac:dyDescent="0.25">
      <c r="B19" s="20" t="s">
        <v>72</v>
      </c>
      <c r="C19" s="21">
        <v>278353.90000000002</v>
      </c>
      <c r="G19"/>
    </row>
    <row r="20" spans="2:7" ht="13.5" thickBot="1" x14ac:dyDescent="0.25">
      <c r="B20" s="22" t="s">
        <v>20</v>
      </c>
      <c r="C20" s="5">
        <f>+C12+C17</f>
        <v>440138.65</v>
      </c>
      <c r="G20"/>
    </row>
    <row r="21" spans="2:7" ht="13.5" thickBot="1" x14ac:dyDescent="0.25">
      <c r="B21" s="23" t="s">
        <v>19</v>
      </c>
      <c r="C21" s="24">
        <v>12817.66</v>
      </c>
      <c r="E21"/>
      <c r="F21"/>
      <c r="G21"/>
    </row>
    <row r="22" spans="2:7" ht="13.5" thickBot="1" x14ac:dyDescent="0.25">
      <c r="B22" s="8" t="s">
        <v>21</v>
      </c>
      <c r="C22" s="6">
        <f>+C20+C21</f>
        <v>452956.31</v>
      </c>
      <c r="E22"/>
      <c r="F22"/>
      <c r="G22"/>
    </row>
    <row r="23" spans="2:7" x14ac:dyDescent="0.2">
      <c r="E23"/>
      <c r="F23"/>
      <c r="G23"/>
    </row>
    <row r="24" spans="2:7" x14ac:dyDescent="0.2">
      <c r="E24"/>
      <c r="F24"/>
      <c r="G24"/>
    </row>
    <row r="25" spans="2:7" x14ac:dyDescent="0.2">
      <c r="E25"/>
      <c r="F25"/>
      <c r="G25"/>
    </row>
    <row r="26" spans="2:7" x14ac:dyDescent="0.2">
      <c r="E26"/>
      <c r="F26"/>
      <c r="G26"/>
    </row>
    <row r="27" spans="2:7" x14ac:dyDescent="0.2">
      <c r="E27"/>
      <c r="F27"/>
      <c r="G27"/>
    </row>
    <row r="28" spans="2:7" x14ac:dyDescent="0.2">
      <c r="E28"/>
      <c r="F28"/>
      <c r="G28"/>
    </row>
    <row r="29" spans="2:7" x14ac:dyDescent="0.2">
      <c r="E29"/>
      <c r="F29"/>
    </row>
    <row r="30" spans="2:7" x14ac:dyDescent="0.2">
      <c r="E30"/>
      <c r="F30"/>
    </row>
    <row r="31" spans="2:7" x14ac:dyDescent="0.2">
      <c r="E31"/>
      <c r="F31"/>
    </row>
    <row r="32" spans="2:7" x14ac:dyDescent="0.2">
      <c r="E32"/>
      <c r="F32"/>
    </row>
    <row r="33" spans="5:6" x14ac:dyDescent="0.2">
      <c r="E33"/>
      <c r="F33"/>
    </row>
    <row r="34" spans="5:6" x14ac:dyDescent="0.2">
      <c r="E34"/>
      <c r="F34"/>
    </row>
    <row r="35" spans="5:6" x14ac:dyDescent="0.2">
      <c r="E35"/>
      <c r="F35"/>
    </row>
    <row r="36" spans="5:6" x14ac:dyDescent="0.2">
      <c r="E36"/>
      <c r="F36"/>
    </row>
    <row r="37" spans="5:6" x14ac:dyDescent="0.2">
      <c r="E37"/>
      <c r="F37"/>
    </row>
    <row r="38" spans="5:6" x14ac:dyDescent="0.2">
      <c r="E38"/>
      <c r="F38"/>
    </row>
    <row r="39" spans="5:6" x14ac:dyDescent="0.2">
      <c r="E39"/>
      <c r="F39"/>
    </row>
    <row r="40" spans="5:6" x14ac:dyDescent="0.2">
      <c r="E40"/>
      <c r="F40"/>
    </row>
    <row r="41" spans="5:6" x14ac:dyDescent="0.2">
      <c r="E41"/>
      <c r="F41"/>
    </row>
    <row r="42" spans="5:6" x14ac:dyDescent="0.2">
      <c r="E42"/>
      <c r="F42"/>
    </row>
    <row r="43" spans="5:6" x14ac:dyDescent="0.2">
      <c r="E43"/>
      <c r="F43"/>
    </row>
    <row r="44" spans="5:6" x14ac:dyDescent="0.2">
      <c r="E44"/>
      <c r="F44"/>
    </row>
    <row r="45" spans="5:6" x14ac:dyDescent="0.2">
      <c r="E45"/>
      <c r="F45"/>
    </row>
    <row r="46" spans="5:6" x14ac:dyDescent="0.2">
      <c r="E46"/>
      <c r="F46"/>
    </row>
    <row r="47" spans="5:6" x14ac:dyDescent="0.2">
      <c r="E47"/>
      <c r="F47"/>
    </row>
    <row r="48" spans="5:6" x14ac:dyDescent="0.2">
      <c r="E48"/>
      <c r="F48"/>
    </row>
    <row r="49" spans="5:6" x14ac:dyDescent="0.2">
      <c r="E49"/>
      <c r="F49"/>
    </row>
    <row r="50" spans="5:6" x14ac:dyDescent="0.2">
      <c r="E50"/>
      <c r="F50"/>
    </row>
    <row r="51" spans="5:6" x14ac:dyDescent="0.2">
      <c r="E51"/>
      <c r="F51"/>
    </row>
    <row r="52" spans="5:6" x14ac:dyDescent="0.2">
      <c r="E52"/>
      <c r="F52"/>
    </row>
    <row r="53" spans="5:6" x14ac:dyDescent="0.2">
      <c r="E53"/>
      <c r="F53"/>
    </row>
    <row r="54" spans="5:6" x14ac:dyDescent="0.2">
      <c r="E54"/>
      <c r="F54"/>
    </row>
    <row r="55" spans="5:6" x14ac:dyDescent="0.2">
      <c r="E55"/>
      <c r="F55"/>
    </row>
    <row r="56" spans="5:6" x14ac:dyDescent="0.2">
      <c r="E56"/>
      <c r="F56"/>
    </row>
    <row r="57" spans="5:6" x14ac:dyDescent="0.2">
      <c r="E57"/>
      <c r="F57"/>
    </row>
    <row r="58" spans="5:6" x14ac:dyDescent="0.2">
      <c r="E58"/>
      <c r="F58"/>
    </row>
    <row r="59" spans="5:6" x14ac:dyDescent="0.2">
      <c r="E59"/>
      <c r="F59"/>
    </row>
    <row r="60" spans="5:6" x14ac:dyDescent="0.2">
      <c r="E60"/>
      <c r="F60"/>
    </row>
    <row r="61" spans="5:6" x14ac:dyDescent="0.2">
      <c r="E61"/>
      <c r="F61"/>
    </row>
    <row r="62" spans="5:6" x14ac:dyDescent="0.2">
      <c r="E62"/>
      <c r="F62"/>
    </row>
    <row r="63" spans="5:6" x14ac:dyDescent="0.2">
      <c r="E63"/>
      <c r="F63"/>
    </row>
    <row r="64" spans="5:6" x14ac:dyDescent="0.2">
      <c r="E64"/>
      <c r="F64"/>
    </row>
    <row r="65" spans="5:6" x14ac:dyDescent="0.2">
      <c r="E65"/>
      <c r="F65"/>
    </row>
    <row r="66" spans="5:6" x14ac:dyDescent="0.2">
      <c r="E66"/>
      <c r="F66"/>
    </row>
    <row r="67" spans="5:6" x14ac:dyDescent="0.2">
      <c r="E67"/>
      <c r="F67"/>
    </row>
    <row r="68" spans="5:6" x14ac:dyDescent="0.2">
      <c r="E68"/>
      <c r="F68"/>
    </row>
    <row r="69" spans="5:6" x14ac:dyDescent="0.2">
      <c r="E69"/>
      <c r="F69"/>
    </row>
    <row r="70" spans="5:6" x14ac:dyDescent="0.2">
      <c r="E70"/>
      <c r="F70"/>
    </row>
    <row r="71" spans="5:6" x14ac:dyDescent="0.2">
      <c r="E71"/>
      <c r="F71"/>
    </row>
    <row r="72" spans="5:6" x14ac:dyDescent="0.2">
      <c r="E72"/>
      <c r="F72"/>
    </row>
    <row r="73" spans="5:6" x14ac:dyDescent="0.2">
      <c r="E73"/>
      <c r="F73"/>
    </row>
    <row r="74" spans="5:6" x14ac:dyDescent="0.2">
      <c r="E74"/>
      <c r="F74"/>
    </row>
    <row r="75" spans="5:6" x14ac:dyDescent="0.2">
      <c r="E75"/>
      <c r="F75"/>
    </row>
    <row r="76" spans="5:6" x14ac:dyDescent="0.2">
      <c r="E76"/>
      <c r="F76"/>
    </row>
    <row r="77" spans="5:6" x14ac:dyDescent="0.2">
      <c r="E77"/>
      <c r="F77"/>
    </row>
    <row r="78" spans="5:6" x14ac:dyDescent="0.2">
      <c r="E78"/>
      <c r="F78"/>
    </row>
    <row r="79" spans="5:6" x14ac:dyDescent="0.2">
      <c r="E79"/>
      <c r="F79"/>
    </row>
    <row r="80" spans="5:6" x14ac:dyDescent="0.2">
      <c r="E80"/>
      <c r="F80"/>
    </row>
    <row r="81" spans="5:6" x14ac:dyDescent="0.2">
      <c r="E81"/>
      <c r="F81"/>
    </row>
    <row r="82" spans="5:6" x14ac:dyDescent="0.2">
      <c r="E82"/>
      <c r="F82"/>
    </row>
    <row r="83" spans="5:6" x14ac:dyDescent="0.2">
      <c r="E83"/>
      <c r="F83"/>
    </row>
    <row r="84" spans="5:6" x14ac:dyDescent="0.2">
      <c r="E84"/>
      <c r="F84"/>
    </row>
    <row r="85" spans="5:6" x14ac:dyDescent="0.2">
      <c r="E85"/>
      <c r="F85"/>
    </row>
    <row r="86" spans="5:6" x14ac:dyDescent="0.2">
      <c r="E86"/>
      <c r="F86"/>
    </row>
    <row r="87" spans="5:6" x14ac:dyDescent="0.2">
      <c r="E87"/>
      <c r="F87"/>
    </row>
    <row r="88" spans="5:6" x14ac:dyDescent="0.2">
      <c r="E88"/>
      <c r="F88"/>
    </row>
    <row r="89" spans="5:6" x14ac:dyDescent="0.2">
      <c r="E89"/>
      <c r="F89"/>
    </row>
    <row r="90" spans="5:6" x14ac:dyDescent="0.2">
      <c r="E90"/>
      <c r="F90"/>
    </row>
    <row r="91" spans="5:6" x14ac:dyDescent="0.2">
      <c r="E91"/>
      <c r="F91"/>
    </row>
    <row r="92" spans="5:6" x14ac:dyDescent="0.2">
      <c r="E92"/>
      <c r="F92"/>
    </row>
    <row r="93" spans="5:6" x14ac:dyDescent="0.2">
      <c r="E93"/>
      <c r="F93"/>
    </row>
    <row r="94" spans="5:6" x14ac:dyDescent="0.2">
      <c r="E94"/>
      <c r="F94"/>
    </row>
    <row r="95" spans="5:6" x14ac:dyDescent="0.2">
      <c r="E95"/>
      <c r="F95"/>
    </row>
    <row r="96" spans="5:6" x14ac:dyDescent="0.2">
      <c r="E96"/>
      <c r="F96"/>
    </row>
    <row r="97" spans="5:6" x14ac:dyDescent="0.2">
      <c r="E97"/>
      <c r="F97"/>
    </row>
    <row r="98" spans="5:6" x14ac:dyDescent="0.2">
      <c r="E98"/>
      <c r="F98"/>
    </row>
    <row r="99" spans="5:6" x14ac:dyDescent="0.2">
      <c r="E99"/>
      <c r="F99"/>
    </row>
    <row r="100" spans="5:6" x14ac:dyDescent="0.2">
      <c r="E100"/>
      <c r="F100"/>
    </row>
    <row r="101" spans="5:6" x14ac:dyDescent="0.2">
      <c r="E101"/>
      <c r="F101"/>
    </row>
    <row r="102" spans="5:6" x14ac:dyDescent="0.2">
      <c r="E102"/>
      <c r="F102"/>
    </row>
    <row r="103" spans="5:6" x14ac:dyDescent="0.2">
      <c r="E103"/>
      <c r="F103"/>
    </row>
    <row r="104" spans="5:6" x14ac:dyDescent="0.2">
      <c r="E104"/>
      <c r="F104"/>
    </row>
    <row r="105" spans="5:6" x14ac:dyDescent="0.2">
      <c r="E105"/>
      <c r="F105"/>
    </row>
    <row r="106" spans="5:6" x14ac:dyDescent="0.2">
      <c r="E106"/>
      <c r="F106"/>
    </row>
    <row r="107" spans="5:6" x14ac:dyDescent="0.2">
      <c r="E107"/>
      <c r="F107"/>
    </row>
    <row r="108" spans="5:6" x14ac:dyDescent="0.2">
      <c r="E108"/>
      <c r="F108"/>
    </row>
    <row r="109" spans="5:6" x14ac:dyDescent="0.2">
      <c r="E109"/>
      <c r="F109"/>
    </row>
    <row r="110" spans="5:6" x14ac:dyDescent="0.2">
      <c r="E110"/>
      <c r="F110"/>
    </row>
    <row r="111" spans="5:6" x14ac:dyDescent="0.2">
      <c r="E111"/>
      <c r="F111"/>
    </row>
    <row r="112" spans="5:6" x14ac:dyDescent="0.2">
      <c r="E112"/>
      <c r="F112"/>
    </row>
    <row r="113" spans="5:6" x14ac:dyDescent="0.2">
      <c r="E113"/>
      <c r="F113"/>
    </row>
    <row r="114" spans="5:6" x14ac:dyDescent="0.2">
      <c r="E114"/>
      <c r="F114"/>
    </row>
    <row r="115" spans="5:6" x14ac:dyDescent="0.2">
      <c r="E115"/>
      <c r="F115"/>
    </row>
    <row r="116" spans="5:6" x14ac:dyDescent="0.2">
      <c r="E116"/>
      <c r="F116"/>
    </row>
    <row r="117" spans="5:6" x14ac:dyDescent="0.2">
      <c r="E117"/>
      <c r="F117"/>
    </row>
    <row r="118" spans="5:6" x14ac:dyDescent="0.2">
      <c r="E118"/>
      <c r="F118"/>
    </row>
    <row r="119" spans="5:6" x14ac:dyDescent="0.2">
      <c r="E119"/>
      <c r="F119"/>
    </row>
    <row r="120" spans="5:6" x14ac:dyDescent="0.2">
      <c r="E120"/>
      <c r="F120"/>
    </row>
    <row r="121" spans="5:6" x14ac:dyDescent="0.2">
      <c r="E121"/>
      <c r="F121"/>
    </row>
    <row r="122" spans="5:6" x14ac:dyDescent="0.2">
      <c r="E122"/>
      <c r="F122"/>
    </row>
    <row r="123" spans="5:6" x14ac:dyDescent="0.2">
      <c r="E123"/>
      <c r="F123"/>
    </row>
    <row r="124" spans="5:6" x14ac:dyDescent="0.2">
      <c r="E124"/>
      <c r="F124"/>
    </row>
    <row r="125" spans="5:6" x14ac:dyDescent="0.2">
      <c r="E125"/>
      <c r="F125"/>
    </row>
    <row r="126" spans="5:6" x14ac:dyDescent="0.2">
      <c r="E126"/>
      <c r="F126"/>
    </row>
    <row r="127" spans="5:6" x14ac:dyDescent="0.2">
      <c r="E127"/>
      <c r="F127"/>
    </row>
    <row r="128" spans="5:6" x14ac:dyDescent="0.2">
      <c r="E128"/>
      <c r="F128"/>
    </row>
    <row r="129" spans="5:6" x14ac:dyDescent="0.2">
      <c r="E129"/>
      <c r="F129"/>
    </row>
    <row r="130" spans="5:6" x14ac:dyDescent="0.2">
      <c r="E130"/>
      <c r="F130"/>
    </row>
    <row r="131" spans="5:6" x14ac:dyDescent="0.2">
      <c r="E131"/>
      <c r="F131"/>
    </row>
    <row r="132" spans="5:6" x14ac:dyDescent="0.2">
      <c r="E132"/>
      <c r="F132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9370078740157483" bottom="0.39370078740157483" header="0.31496062992125984" footer="0.31496062992125984"/>
  <pageSetup orientation="portrait" r:id="rId1"/>
  <headerFoot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topLeftCell="A7" zoomScaleNormal="100" workbookViewId="0">
      <selection activeCell="C36" sqref="C36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4" width="11.42578125" style="1"/>
    <col min="5" max="5" width="25.5703125" style="1" customWidth="1"/>
    <col min="6" max="6" width="49.42578125" style="1" customWidth="1"/>
    <col min="7" max="16384" width="11.42578125" style="1"/>
  </cols>
  <sheetData>
    <row r="1" spans="1:7" x14ac:dyDescent="0.2">
      <c r="A1" s="3"/>
      <c r="B1" s="2"/>
      <c r="C1" s="9"/>
      <c r="D1" s="9"/>
    </row>
    <row r="2" spans="1:7" x14ac:dyDescent="0.2">
      <c r="A2" s="3"/>
      <c r="B2" s="2"/>
      <c r="C2" s="9"/>
      <c r="D2" s="9"/>
    </row>
    <row r="3" spans="1:7" x14ac:dyDescent="0.2">
      <c r="A3" s="3"/>
      <c r="B3" s="2"/>
      <c r="C3" s="9"/>
      <c r="D3" s="9"/>
    </row>
    <row r="4" spans="1:7" x14ac:dyDescent="0.2">
      <c r="A4" s="3"/>
      <c r="B4" s="4"/>
      <c r="C4" s="25"/>
      <c r="D4" s="25"/>
    </row>
    <row r="5" spans="1:7" x14ac:dyDescent="0.2">
      <c r="B5" s="70" t="s">
        <v>70</v>
      </c>
      <c r="C5" s="70"/>
      <c r="D5" s="26"/>
    </row>
    <row r="6" spans="1:7" ht="15" customHeight="1" x14ac:dyDescent="0.25">
      <c r="B6" s="11"/>
      <c r="C6" s="11"/>
    </row>
    <row r="7" spans="1:7" x14ac:dyDescent="0.2">
      <c r="B7" s="67" t="s">
        <v>73</v>
      </c>
      <c r="C7" s="67"/>
    </row>
    <row r="8" spans="1:7" x14ac:dyDescent="0.2">
      <c r="B8" s="13"/>
      <c r="C8" s="13"/>
    </row>
    <row r="9" spans="1:7" x14ac:dyDescent="0.2">
      <c r="B9" s="73" t="s">
        <v>130</v>
      </c>
      <c r="C9" s="73"/>
    </row>
    <row r="10" spans="1:7" ht="13.5" thickBot="1" x14ac:dyDescent="0.25">
      <c r="B10" s="69"/>
      <c r="C10" s="69"/>
    </row>
    <row r="11" spans="1:7" ht="13.5" thickBot="1" x14ac:dyDescent="0.25">
      <c r="B11" s="14" t="s">
        <v>0</v>
      </c>
      <c r="C11" s="15" t="s">
        <v>15</v>
      </c>
      <c r="G11"/>
    </row>
    <row r="12" spans="1:7" ht="13.5" thickBot="1" x14ac:dyDescent="0.25">
      <c r="B12" s="16" t="s">
        <v>35</v>
      </c>
      <c r="C12" s="17">
        <f>+C13+C15</f>
        <v>1201750</v>
      </c>
      <c r="G12"/>
    </row>
    <row r="13" spans="1:7" x14ac:dyDescent="0.2">
      <c r="B13" s="27" t="s">
        <v>34</v>
      </c>
      <c r="C13" s="19">
        <f>+C14</f>
        <v>1023750</v>
      </c>
      <c r="G13"/>
    </row>
    <row r="14" spans="1:7" x14ac:dyDescent="0.2">
      <c r="B14" s="28" t="s">
        <v>76</v>
      </c>
      <c r="C14" s="21">
        <v>1023750</v>
      </c>
      <c r="G14"/>
    </row>
    <row r="15" spans="1:7" x14ac:dyDescent="0.2">
      <c r="B15" s="27" t="s">
        <v>25</v>
      </c>
      <c r="C15" s="19">
        <f>SUM(C16:C16)</f>
        <v>178000</v>
      </c>
      <c r="G15"/>
    </row>
    <row r="16" spans="1:7" ht="13.5" thickBot="1" x14ac:dyDescent="0.25">
      <c r="B16" s="28" t="s">
        <v>37</v>
      </c>
      <c r="C16" s="21">
        <v>178000</v>
      </c>
      <c r="G16"/>
    </row>
    <row r="17" spans="2:7" ht="13.5" thickBot="1" x14ac:dyDescent="0.25">
      <c r="B17" s="16" t="s">
        <v>4</v>
      </c>
      <c r="C17" s="17">
        <f>+C18</f>
        <v>3647913.3000000003</v>
      </c>
      <c r="G17"/>
    </row>
    <row r="18" spans="2:7" x14ac:dyDescent="0.2">
      <c r="B18" s="27" t="s">
        <v>5</v>
      </c>
      <c r="C18" s="19">
        <f>SUM(C19:C20)</f>
        <v>3647913.3000000003</v>
      </c>
      <c r="G18"/>
    </row>
    <row r="19" spans="2:7" x14ac:dyDescent="0.2">
      <c r="B19" s="28" t="s">
        <v>44</v>
      </c>
      <c r="C19" s="21">
        <v>935970.60000000009</v>
      </c>
      <c r="G19"/>
    </row>
    <row r="20" spans="2:7" ht="13.5" thickBot="1" x14ac:dyDescent="0.25">
      <c r="B20" s="28" t="s">
        <v>79</v>
      </c>
      <c r="C20" s="21">
        <v>2711942.7</v>
      </c>
      <c r="G20"/>
    </row>
    <row r="21" spans="2:7" ht="13.5" thickBot="1" x14ac:dyDescent="0.25">
      <c r="B21" s="16" t="s">
        <v>6</v>
      </c>
      <c r="C21" s="17">
        <f>+C22</f>
        <v>58800</v>
      </c>
      <c r="G21"/>
    </row>
    <row r="22" spans="2:7" x14ac:dyDescent="0.2">
      <c r="B22" s="27" t="s">
        <v>7</v>
      </c>
      <c r="C22" s="19">
        <f>+C23</f>
        <v>58800</v>
      </c>
      <c r="G22"/>
    </row>
    <row r="23" spans="2:7" ht="13.5" thickBot="1" x14ac:dyDescent="0.25">
      <c r="B23" s="28" t="s">
        <v>7</v>
      </c>
      <c r="C23" s="21">
        <v>58800</v>
      </c>
      <c r="G23"/>
    </row>
    <row r="24" spans="2:7" ht="13.5" thickBot="1" x14ac:dyDescent="0.25">
      <c r="B24" s="16" t="s">
        <v>9</v>
      </c>
      <c r="C24" s="17">
        <f>+C25</f>
        <v>1221200</v>
      </c>
      <c r="G24"/>
    </row>
    <row r="25" spans="2:7" x14ac:dyDescent="0.2">
      <c r="B25" s="27" t="s">
        <v>12</v>
      </c>
      <c r="C25" s="19">
        <f>+C26</f>
        <v>1221200</v>
      </c>
      <c r="G25"/>
    </row>
    <row r="26" spans="2:7" ht="13.5" thickBot="1" x14ac:dyDescent="0.25">
      <c r="B26" s="28" t="s">
        <v>16</v>
      </c>
      <c r="C26" s="21">
        <v>1221200</v>
      </c>
      <c r="G26"/>
    </row>
    <row r="27" spans="2:7" ht="13.5" thickBot="1" x14ac:dyDescent="0.25">
      <c r="B27" s="16" t="s">
        <v>13</v>
      </c>
      <c r="C27" s="17">
        <f>+C28+C30</f>
        <v>3881265.6499999994</v>
      </c>
      <c r="G27"/>
    </row>
    <row r="28" spans="2:7" x14ac:dyDescent="0.2">
      <c r="B28" s="27" t="s">
        <v>30</v>
      </c>
      <c r="C28" s="19">
        <f>+C29</f>
        <v>2924476.6899999995</v>
      </c>
      <c r="G28"/>
    </row>
    <row r="29" spans="2:7" x14ac:dyDescent="0.2">
      <c r="B29" s="28" t="s">
        <v>30</v>
      </c>
      <c r="C29" s="21">
        <v>2924476.6899999995</v>
      </c>
    </row>
    <row r="30" spans="2:7" x14ac:dyDescent="0.2">
      <c r="B30" s="27" t="s">
        <v>14</v>
      </c>
      <c r="C30" s="19">
        <f>SUM(C31:C32)</f>
        <v>956788.96</v>
      </c>
    </row>
    <row r="31" spans="2:7" x14ac:dyDescent="0.2">
      <c r="B31" s="28" t="s">
        <v>31</v>
      </c>
      <c r="C31" s="21">
        <v>937496.96</v>
      </c>
    </row>
    <row r="32" spans="2:7" ht="13.5" thickBot="1" x14ac:dyDescent="0.25">
      <c r="B32" s="28" t="s">
        <v>82</v>
      </c>
      <c r="C32" s="21">
        <v>19292</v>
      </c>
    </row>
    <row r="33" spans="2:6" ht="13.5" thickBot="1" x14ac:dyDescent="0.25">
      <c r="B33" s="22" t="s">
        <v>20</v>
      </c>
      <c r="C33" s="5">
        <f>C12+C17+C21+C24+C27</f>
        <v>10010928.949999999</v>
      </c>
    </row>
    <row r="34" spans="2:6" ht="13.5" thickBot="1" x14ac:dyDescent="0.25">
      <c r="B34" s="29" t="s">
        <v>19</v>
      </c>
      <c r="C34" s="7">
        <v>0</v>
      </c>
    </row>
    <row r="35" spans="2:6" ht="13.5" thickBot="1" x14ac:dyDescent="0.25">
      <c r="B35" s="8" t="s">
        <v>21</v>
      </c>
      <c r="C35" s="6">
        <f>SUM(C33:C34)</f>
        <v>10010928.949999999</v>
      </c>
      <c r="E35"/>
      <c r="F35"/>
    </row>
    <row r="36" spans="2:6" x14ac:dyDescent="0.2">
      <c r="E36"/>
      <c r="F36"/>
    </row>
    <row r="37" spans="2:6" x14ac:dyDescent="0.2">
      <c r="E37"/>
      <c r="F37"/>
    </row>
    <row r="38" spans="2:6" x14ac:dyDescent="0.2">
      <c r="E38"/>
      <c r="F38"/>
    </row>
    <row r="39" spans="2:6" x14ac:dyDescent="0.2">
      <c r="E39"/>
      <c r="F39"/>
    </row>
    <row r="40" spans="2:6" x14ac:dyDescent="0.2">
      <c r="E40"/>
      <c r="F40"/>
    </row>
    <row r="41" spans="2:6" x14ac:dyDescent="0.2">
      <c r="E41"/>
      <c r="F41"/>
    </row>
    <row r="42" spans="2:6" x14ac:dyDescent="0.2">
      <c r="E42"/>
      <c r="F42"/>
    </row>
    <row r="43" spans="2:6" x14ac:dyDescent="0.2">
      <c r="E43"/>
      <c r="F43"/>
    </row>
    <row r="44" spans="2:6" x14ac:dyDescent="0.2">
      <c r="E44"/>
      <c r="F44"/>
    </row>
    <row r="45" spans="2:6" x14ac:dyDescent="0.2">
      <c r="E45"/>
      <c r="F45"/>
    </row>
    <row r="46" spans="2:6" x14ac:dyDescent="0.2">
      <c r="E46"/>
      <c r="F46"/>
    </row>
    <row r="47" spans="2:6" x14ac:dyDescent="0.2">
      <c r="E47"/>
      <c r="F47"/>
    </row>
    <row r="48" spans="2:6" x14ac:dyDescent="0.2">
      <c r="E48"/>
      <c r="F48"/>
    </row>
    <row r="49" spans="5:6" x14ac:dyDescent="0.2">
      <c r="E49"/>
      <c r="F49"/>
    </row>
    <row r="50" spans="5:6" x14ac:dyDescent="0.2">
      <c r="E50"/>
      <c r="F50"/>
    </row>
    <row r="51" spans="5:6" x14ac:dyDescent="0.2">
      <c r="E51"/>
      <c r="F51"/>
    </row>
    <row r="52" spans="5:6" x14ac:dyDescent="0.2">
      <c r="E52"/>
      <c r="F52"/>
    </row>
    <row r="53" spans="5:6" x14ac:dyDescent="0.2">
      <c r="E53"/>
      <c r="F53"/>
    </row>
    <row r="54" spans="5:6" x14ac:dyDescent="0.2">
      <c r="E54"/>
      <c r="F54"/>
    </row>
    <row r="55" spans="5:6" x14ac:dyDescent="0.2">
      <c r="E55"/>
      <c r="F55"/>
    </row>
    <row r="56" spans="5:6" x14ac:dyDescent="0.2">
      <c r="E56"/>
      <c r="F56"/>
    </row>
    <row r="57" spans="5:6" x14ac:dyDescent="0.2">
      <c r="E57"/>
      <c r="F57"/>
    </row>
    <row r="58" spans="5:6" x14ac:dyDescent="0.2">
      <c r="E58"/>
      <c r="F58"/>
    </row>
    <row r="59" spans="5:6" x14ac:dyDescent="0.2">
      <c r="E59"/>
      <c r="F59"/>
    </row>
    <row r="60" spans="5:6" x14ac:dyDescent="0.2">
      <c r="E60"/>
      <c r="F60"/>
    </row>
    <row r="61" spans="5:6" x14ac:dyDescent="0.2">
      <c r="E61"/>
      <c r="F61"/>
    </row>
    <row r="62" spans="5:6" x14ac:dyDescent="0.2">
      <c r="E62"/>
      <c r="F62"/>
    </row>
    <row r="63" spans="5:6" x14ac:dyDescent="0.2">
      <c r="E63"/>
      <c r="F63"/>
    </row>
    <row r="64" spans="5:6" x14ac:dyDescent="0.2">
      <c r="E64"/>
      <c r="F64"/>
    </row>
    <row r="65" spans="5:6" x14ac:dyDescent="0.2">
      <c r="E65"/>
      <c r="F65"/>
    </row>
    <row r="66" spans="5:6" x14ac:dyDescent="0.2">
      <c r="E66"/>
      <c r="F66"/>
    </row>
    <row r="67" spans="5:6" x14ac:dyDescent="0.2">
      <c r="E67"/>
      <c r="F67"/>
    </row>
    <row r="68" spans="5:6" x14ac:dyDescent="0.2">
      <c r="E68"/>
      <c r="F68"/>
    </row>
    <row r="69" spans="5:6" x14ac:dyDescent="0.2">
      <c r="E69"/>
      <c r="F69"/>
    </row>
    <row r="70" spans="5:6" x14ac:dyDescent="0.2">
      <c r="E70"/>
      <c r="F70"/>
    </row>
    <row r="71" spans="5:6" x14ac:dyDescent="0.2">
      <c r="E71"/>
      <c r="F71"/>
    </row>
    <row r="72" spans="5:6" x14ac:dyDescent="0.2">
      <c r="E72"/>
      <c r="F72"/>
    </row>
    <row r="73" spans="5:6" x14ac:dyDescent="0.2">
      <c r="E73"/>
      <c r="F73"/>
    </row>
    <row r="74" spans="5:6" x14ac:dyDescent="0.2">
      <c r="E74"/>
      <c r="F74"/>
    </row>
    <row r="75" spans="5:6" x14ac:dyDescent="0.2">
      <c r="E75"/>
      <c r="F75"/>
    </row>
    <row r="76" spans="5:6" x14ac:dyDescent="0.2">
      <c r="E76"/>
      <c r="F76"/>
    </row>
    <row r="77" spans="5:6" x14ac:dyDescent="0.2">
      <c r="E77"/>
      <c r="F77"/>
    </row>
    <row r="78" spans="5:6" x14ac:dyDescent="0.2">
      <c r="E78"/>
      <c r="F78"/>
    </row>
    <row r="79" spans="5:6" x14ac:dyDescent="0.2">
      <c r="E79"/>
      <c r="F79"/>
    </row>
    <row r="80" spans="5:6" x14ac:dyDescent="0.2">
      <c r="E80"/>
      <c r="F80"/>
    </row>
    <row r="81" spans="5:6" x14ac:dyDescent="0.2">
      <c r="E81"/>
      <c r="F81"/>
    </row>
    <row r="82" spans="5:6" x14ac:dyDescent="0.2">
      <c r="E82"/>
      <c r="F82"/>
    </row>
    <row r="83" spans="5:6" x14ac:dyDescent="0.2">
      <c r="E83"/>
      <c r="F83"/>
    </row>
    <row r="84" spans="5:6" x14ac:dyDescent="0.2">
      <c r="E84"/>
      <c r="F84"/>
    </row>
    <row r="85" spans="5:6" x14ac:dyDescent="0.2">
      <c r="E85"/>
      <c r="F85"/>
    </row>
    <row r="86" spans="5:6" x14ac:dyDescent="0.2">
      <c r="E86"/>
      <c r="F86"/>
    </row>
    <row r="87" spans="5:6" x14ac:dyDescent="0.2">
      <c r="E87"/>
      <c r="F87"/>
    </row>
    <row r="88" spans="5:6" x14ac:dyDescent="0.2">
      <c r="E88"/>
      <c r="F88"/>
    </row>
    <row r="89" spans="5:6" x14ac:dyDescent="0.2">
      <c r="E89"/>
      <c r="F89"/>
    </row>
    <row r="90" spans="5:6" x14ac:dyDescent="0.2">
      <c r="E90"/>
      <c r="F90"/>
    </row>
    <row r="91" spans="5:6" x14ac:dyDescent="0.2">
      <c r="E91"/>
      <c r="F91"/>
    </row>
    <row r="92" spans="5:6" x14ac:dyDescent="0.2">
      <c r="E92"/>
      <c r="F92"/>
    </row>
    <row r="93" spans="5:6" x14ac:dyDescent="0.2">
      <c r="E93"/>
      <c r="F93"/>
    </row>
    <row r="94" spans="5:6" x14ac:dyDescent="0.2">
      <c r="E94"/>
      <c r="F94"/>
    </row>
    <row r="95" spans="5:6" x14ac:dyDescent="0.2">
      <c r="E95"/>
      <c r="F95"/>
    </row>
    <row r="96" spans="5:6" x14ac:dyDescent="0.2">
      <c r="E96"/>
      <c r="F96"/>
    </row>
    <row r="97" spans="5:6" x14ac:dyDescent="0.2">
      <c r="E97"/>
      <c r="F97"/>
    </row>
    <row r="98" spans="5:6" x14ac:dyDescent="0.2">
      <c r="E98"/>
      <c r="F98"/>
    </row>
    <row r="99" spans="5:6" x14ac:dyDescent="0.2">
      <c r="E99"/>
      <c r="F99"/>
    </row>
    <row r="100" spans="5:6" x14ac:dyDescent="0.2">
      <c r="E100"/>
      <c r="F100"/>
    </row>
    <row r="101" spans="5:6" x14ac:dyDescent="0.2">
      <c r="E101"/>
      <c r="F101"/>
    </row>
    <row r="102" spans="5:6" x14ac:dyDescent="0.2">
      <c r="E102"/>
      <c r="F102"/>
    </row>
    <row r="103" spans="5:6" x14ac:dyDescent="0.2">
      <c r="E103"/>
      <c r="F103"/>
    </row>
    <row r="104" spans="5:6" x14ac:dyDescent="0.2">
      <c r="E104"/>
      <c r="F104"/>
    </row>
    <row r="105" spans="5:6" x14ac:dyDescent="0.2">
      <c r="E105"/>
      <c r="F105"/>
    </row>
    <row r="106" spans="5:6" x14ac:dyDescent="0.2">
      <c r="E106"/>
      <c r="F106"/>
    </row>
    <row r="107" spans="5:6" x14ac:dyDescent="0.2">
      <c r="E107"/>
      <c r="F107"/>
    </row>
    <row r="108" spans="5:6" x14ac:dyDescent="0.2">
      <c r="E108"/>
      <c r="F108"/>
    </row>
    <row r="109" spans="5:6" x14ac:dyDescent="0.2">
      <c r="E109"/>
      <c r="F109"/>
    </row>
    <row r="110" spans="5:6" x14ac:dyDescent="0.2">
      <c r="E110"/>
      <c r="F110"/>
    </row>
    <row r="111" spans="5:6" x14ac:dyDescent="0.2">
      <c r="E111"/>
      <c r="F111"/>
    </row>
    <row r="112" spans="5:6" x14ac:dyDescent="0.2">
      <c r="E112"/>
      <c r="F112"/>
    </row>
    <row r="113" spans="5:6" x14ac:dyDescent="0.2">
      <c r="E113"/>
      <c r="F113"/>
    </row>
    <row r="114" spans="5:6" x14ac:dyDescent="0.2">
      <c r="E114"/>
      <c r="F114"/>
    </row>
    <row r="115" spans="5:6" x14ac:dyDescent="0.2">
      <c r="E115"/>
      <c r="F115"/>
    </row>
    <row r="116" spans="5:6" x14ac:dyDescent="0.2">
      <c r="E116"/>
      <c r="F116"/>
    </row>
    <row r="117" spans="5:6" x14ac:dyDescent="0.2">
      <c r="E117"/>
      <c r="F117"/>
    </row>
    <row r="118" spans="5:6" x14ac:dyDescent="0.2">
      <c r="E118"/>
      <c r="F118"/>
    </row>
    <row r="119" spans="5:6" x14ac:dyDescent="0.2">
      <c r="E119"/>
      <c r="F119"/>
    </row>
    <row r="120" spans="5:6" x14ac:dyDescent="0.2">
      <c r="E120"/>
      <c r="F120"/>
    </row>
    <row r="121" spans="5:6" x14ac:dyDescent="0.2">
      <c r="E121"/>
      <c r="F121"/>
    </row>
    <row r="122" spans="5:6" x14ac:dyDescent="0.2">
      <c r="E122"/>
      <c r="F122"/>
    </row>
    <row r="123" spans="5:6" x14ac:dyDescent="0.2">
      <c r="E123"/>
      <c r="F123"/>
    </row>
    <row r="124" spans="5:6" x14ac:dyDescent="0.2">
      <c r="E124"/>
      <c r="F124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D27" sqref="D27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4" x14ac:dyDescent="0.2">
      <c r="A1" s="3"/>
      <c r="B1" s="2"/>
      <c r="C1" s="9"/>
      <c r="D1" s="9"/>
    </row>
    <row r="2" spans="1:4" x14ac:dyDescent="0.2">
      <c r="A2" s="3"/>
      <c r="B2" s="2"/>
      <c r="C2" s="9"/>
      <c r="D2" s="9"/>
    </row>
    <row r="3" spans="1:4" x14ac:dyDescent="0.2">
      <c r="A3" s="3"/>
      <c r="B3" s="2"/>
      <c r="C3" s="9"/>
      <c r="D3" s="9"/>
    </row>
    <row r="4" spans="1:4" x14ac:dyDescent="0.2">
      <c r="A4" s="3"/>
      <c r="B4" s="4"/>
      <c r="C4" s="25"/>
      <c r="D4" s="25"/>
    </row>
    <row r="5" spans="1:4" x14ac:dyDescent="0.2">
      <c r="B5" s="70" t="s">
        <v>70</v>
      </c>
      <c r="C5" s="70"/>
      <c r="D5" s="26"/>
    </row>
    <row r="6" spans="1:4" ht="15" customHeight="1" x14ac:dyDescent="0.25">
      <c r="B6" s="11"/>
      <c r="C6" s="11"/>
    </row>
    <row r="7" spans="1:4" x14ac:dyDescent="0.2">
      <c r="B7" s="67" t="s">
        <v>83</v>
      </c>
      <c r="C7" s="67"/>
    </row>
    <row r="8" spans="1:4" x14ac:dyDescent="0.2">
      <c r="B8" s="13"/>
      <c r="C8" s="13"/>
    </row>
    <row r="9" spans="1:4" x14ac:dyDescent="0.2">
      <c r="B9" s="73" t="s">
        <v>130</v>
      </c>
      <c r="C9" s="73"/>
    </row>
    <row r="10" spans="1:4" ht="13.5" thickBot="1" x14ac:dyDescent="0.25">
      <c r="B10" s="69"/>
      <c r="C10" s="69"/>
    </row>
    <row r="11" spans="1:4" ht="13.5" thickBot="1" x14ac:dyDescent="0.25">
      <c r="B11" s="14" t="s">
        <v>0</v>
      </c>
      <c r="C11" s="15" t="s">
        <v>15</v>
      </c>
    </row>
    <row r="12" spans="1:4" ht="13.5" thickBot="1" x14ac:dyDescent="0.25">
      <c r="B12" s="16" t="s">
        <v>35</v>
      </c>
      <c r="C12" s="17">
        <f>+C13</f>
        <v>44000</v>
      </c>
    </row>
    <row r="13" spans="1:4" x14ac:dyDescent="0.2">
      <c r="B13" s="27" t="s">
        <v>2</v>
      </c>
      <c r="C13" s="19">
        <f>+C14</f>
        <v>44000</v>
      </c>
    </row>
    <row r="14" spans="1:4" ht="13.5" thickBot="1" x14ac:dyDescent="0.25">
      <c r="B14" s="28" t="s">
        <v>2</v>
      </c>
      <c r="C14" s="21">
        <v>44000</v>
      </c>
    </row>
    <row r="15" spans="1:4" ht="13.5" thickBot="1" x14ac:dyDescent="0.25">
      <c r="B15" s="16" t="s">
        <v>9</v>
      </c>
      <c r="C15" s="17">
        <f>+C16</f>
        <v>1431520</v>
      </c>
    </row>
    <row r="16" spans="1:4" x14ac:dyDescent="0.2">
      <c r="B16" s="27" t="s">
        <v>10</v>
      </c>
      <c r="C16" s="19">
        <f>SUM(C17:C18)</f>
        <v>1431520</v>
      </c>
    </row>
    <row r="17" spans="2:3" x14ac:dyDescent="0.2">
      <c r="B17" s="28" t="s">
        <v>10</v>
      </c>
      <c r="C17" s="21">
        <v>1135000</v>
      </c>
    </row>
    <row r="18" spans="2:3" ht="13.5" thickBot="1" x14ac:dyDescent="0.25">
      <c r="B18" s="28" t="s">
        <v>41</v>
      </c>
      <c r="C18" s="21">
        <v>296520</v>
      </c>
    </row>
    <row r="19" spans="2:3" ht="13.5" thickBot="1" x14ac:dyDescent="0.25">
      <c r="B19" s="16" t="s">
        <v>13</v>
      </c>
      <c r="C19" s="17">
        <f>+C20</f>
        <v>186800</v>
      </c>
    </row>
    <row r="20" spans="2:3" x14ac:dyDescent="0.2">
      <c r="B20" s="27" t="s">
        <v>49</v>
      </c>
      <c r="C20" s="19">
        <f>SUM(C21:C22)</f>
        <v>186800</v>
      </c>
    </row>
    <row r="21" spans="2:3" x14ac:dyDescent="0.2">
      <c r="B21" s="28" t="s">
        <v>84</v>
      </c>
      <c r="C21" s="21">
        <v>75000</v>
      </c>
    </row>
    <row r="22" spans="2:3" ht="13.5" thickBot="1" x14ac:dyDescent="0.25">
      <c r="B22" s="28" t="s">
        <v>64</v>
      </c>
      <c r="C22" s="21">
        <v>111800</v>
      </c>
    </row>
    <row r="23" spans="2:3" ht="13.5" thickBot="1" x14ac:dyDescent="0.25">
      <c r="B23" s="22" t="s">
        <v>20</v>
      </c>
      <c r="C23" s="5">
        <f>C12+C15+C19</f>
        <v>1662320</v>
      </c>
    </row>
    <row r="24" spans="2:3" ht="13.5" thickBot="1" x14ac:dyDescent="0.25">
      <c r="B24" s="29" t="s">
        <v>19</v>
      </c>
      <c r="C24" s="7">
        <v>0</v>
      </c>
    </row>
    <row r="25" spans="2:3" ht="13.5" thickBot="1" x14ac:dyDescent="0.25">
      <c r="B25" s="8" t="s">
        <v>21</v>
      </c>
      <c r="C25" s="6">
        <f>SUM(C23:C24)</f>
        <v>1662320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topLeftCell="A124" zoomScaleNormal="100" workbookViewId="0">
      <selection activeCell="C146" sqref="C146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4" width="11.42578125" style="1"/>
    <col min="5" max="5" width="31.7109375" style="1" bestFit="1" customWidth="1"/>
    <col min="6" max="16384" width="11.42578125" style="1"/>
  </cols>
  <sheetData>
    <row r="1" spans="1:5" x14ac:dyDescent="0.2">
      <c r="A1" s="3"/>
      <c r="B1" s="2"/>
      <c r="C1" s="9"/>
      <c r="D1" s="9"/>
    </row>
    <row r="2" spans="1:5" x14ac:dyDescent="0.2">
      <c r="A2" s="3"/>
      <c r="B2" s="2"/>
      <c r="C2" s="9"/>
      <c r="D2" s="9"/>
    </row>
    <row r="3" spans="1:5" x14ac:dyDescent="0.2">
      <c r="A3" s="3"/>
      <c r="B3" s="2"/>
      <c r="C3" s="9"/>
      <c r="D3" s="9"/>
    </row>
    <row r="4" spans="1:5" x14ac:dyDescent="0.2">
      <c r="A4" s="3"/>
      <c r="B4" s="4"/>
      <c r="C4" s="25"/>
      <c r="D4" s="25"/>
    </row>
    <row r="5" spans="1:5" ht="15" customHeight="1" x14ac:dyDescent="0.2">
      <c r="B5" s="70" t="s">
        <v>70</v>
      </c>
      <c r="C5" s="70"/>
      <c r="D5" s="26"/>
    </row>
    <row r="6" spans="1:5" ht="15" customHeight="1" x14ac:dyDescent="0.25">
      <c r="B6" s="11"/>
      <c r="C6" s="11"/>
    </row>
    <row r="7" spans="1:5" x14ac:dyDescent="0.2">
      <c r="B7" s="67" t="s">
        <v>85</v>
      </c>
      <c r="C7" s="67"/>
    </row>
    <row r="8" spans="1:5" x14ac:dyDescent="0.2">
      <c r="B8" s="13"/>
      <c r="C8" s="13"/>
    </row>
    <row r="9" spans="1:5" x14ac:dyDescent="0.2">
      <c r="B9" s="73" t="s">
        <v>130</v>
      </c>
      <c r="C9" s="73"/>
    </row>
    <row r="10" spans="1:5" ht="13.5" thickBot="1" x14ac:dyDescent="0.25">
      <c r="B10" s="69"/>
      <c r="C10" s="69"/>
    </row>
    <row r="11" spans="1:5" ht="13.5" thickBot="1" x14ac:dyDescent="0.25">
      <c r="B11" s="14" t="s">
        <v>0</v>
      </c>
      <c r="C11" s="15" t="s">
        <v>15</v>
      </c>
      <c r="E11"/>
    </row>
    <row r="12" spans="1:5" ht="13.5" thickBot="1" x14ac:dyDescent="0.25">
      <c r="B12" s="16" t="s">
        <v>35</v>
      </c>
      <c r="C12" s="17">
        <f>+C13+C15+C17+C21+C29+C37+C40</f>
        <v>457082674.265939</v>
      </c>
      <c r="E12"/>
    </row>
    <row r="13" spans="1:5" x14ac:dyDescent="0.2">
      <c r="B13" s="27" t="s">
        <v>52</v>
      </c>
      <c r="C13" s="19">
        <f>+C14</f>
        <v>13311621.269821996</v>
      </c>
      <c r="E13"/>
    </row>
    <row r="14" spans="1:5" x14ac:dyDescent="0.2">
      <c r="B14" s="28" t="s">
        <v>52</v>
      </c>
      <c r="C14" s="21">
        <v>13311621.269821996</v>
      </c>
      <c r="E14"/>
    </row>
    <row r="15" spans="1:5" x14ac:dyDescent="0.2">
      <c r="B15" s="27" t="s">
        <v>67</v>
      </c>
      <c r="C15" s="19">
        <f>+C16</f>
        <v>19188944.494519517</v>
      </c>
      <c r="E15"/>
    </row>
    <row r="16" spans="1:5" x14ac:dyDescent="0.2">
      <c r="B16" s="28" t="s">
        <v>67</v>
      </c>
      <c r="C16" s="21">
        <v>19188944.494519517</v>
      </c>
      <c r="E16"/>
    </row>
    <row r="17" spans="2:5" x14ac:dyDescent="0.2">
      <c r="B17" s="27" t="s">
        <v>1</v>
      </c>
      <c r="C17" s="19">
        <f>+SUM(C18:C20)</f>
        <v>41057925.457289994</v>
      </c>
      <c r="E17"/>
    </row>
    <row r="18" spans="2:5" x14ac:dyDescent="0.2">
      <c r="B18" s="28" t="s">
        <v>74</v>
      </c>
      <c r="C18" s="21">
        <v>11440423.021282999</v>
      </c>
      <c r="E18"/>
    </row>
    <row r="19" spans="2:5" x14ac:dyDescent="0.2">
      <c r="B19" s="28" t="s">
        <v>50</v>
      </c>
      <c r="C19" s="21">
        <v>15011899.680968</v>
      </c>
      <c r="E19"/>
    </row>
    <row r="20" spans="2:5" x14ac:dyDescent="0.2">
      <c r="B20" s="28" t="s">
        <v>86</v>
      </c>
      <c r="C20" s="21">
        <v>14605602.755038999</v>
      </c>
      <c r="E20"/>
    </row>
    <row r="21" spans="2:5" x14ac:dyDescent="0.2">
      <c r="B21" s="27" t="s">
        <v>34</v>
      </c>
      <c r="C21" s="19">
        <f>+SUM(C22:C28)</f>
        <v>211912142.22447053</v>
      </c>
      <c r="E21"/>
    </row>
    <row r="22" spans="2:5" x14ac:dyDescent="0.2">
      <c r="B22" s="28" t="s">
        <v>87</v>
      </c>
      <c r="C22" s="21">
        <v>10493287.146238489</v>
      </c>
      <c r="E22"/>
    </row>
    <row r="23" spans="2:5" x14ac:dyDescent="0.2">
      <c r="B23" s="28" t="s">
        <v>75</v>
      </c>
      <c r="C23" s="21">
        <v>2082685.4059514995</v>
      </c>
      <c r="E23"/>
    </row>
    <row r="24" spans="2:5" x14ac:dyDescent="0.2">
      <c r="B24" s="28" t="s">
        <v>88</v>
      </c>
      <c r="C24" s="21">
        <v>6008762.9795954991</v>
      </c>
      <c r="E24"/>
    </row>
    <row r="25" spans="2:5" x14ac:dyDescent="0.2">
      <c r="B25" s="28" t="s">
        <v>51</v>
      </c>
      <c r="C25" s="21">
        <v>153242835.58124551</v>
      </c>
      <c r="E25"/>
    </row>
    <row r="26" spans="2:5" x14ac:dyDescent="0.2">
      <c r="B26" s="28" t="s">
        <v>76</v>
      </c>
      <c r="C26" s="21">
        <v>16198230.646240996</v>
      </c>
      <c r="E26"/>
    </row>
    <row r="27" spans="2:5" x14ac:dyDescent="0.2">
      <c r="B27" s="28" t="s">
        <v>77</v>
      </c>
      <c r="C27" s="21">
        <v>6341383.9907200001</v>
      </c>
      <c r="E27"/>
    </row>
    <row r="28" spans="2:5" x14ac:dyDescent="0.2">
      <c r="B28" s="28" t="s">
        <v>89</v>
      </c>
      <c r="C28" s="21">
        <v>17544956.474478506</v>
      </c>
      <c r="E28"/>
    </row>
    <row r="29" spans="2:5" x14ac:dyDescent="0.2">
      <c r="B29" s="27" t="s">
        <v>25</v>
      </c>
      <c r="C29" s="19">
        <f>+SUM(C30:C36)</f>
        <v>100533334.28149351</v>
      </c>
      <c r="E29"/>
    </row>
    <row r="30" spans="2:5" x14ac:dyDescent="0.2">
      <c r="B30" s="28" t="s">
        <v>90</v>
      </c>
      <c r="C30" s="21">
        <v>9620007.4350855052</v>
      </c>
      <c r="E30"/>
    </row>
    <row r="31" spans="2:5" x14ac:dyDescent="0.2">
      <c r="B31" s="28" t="s">
        <v>91</v>
      </c>
      <c r="C31" s="21">
        <v>15815268.97096099</v>
      </c>
      <c r="E31"/>
    </row>
    <row r="32" spans="2:5" x14ac:dyDescent="0.2">
      <c r="B32" s="28" t="s">
        <v>92</v>
      </c>
      <c r="C32" s="21">
        <v>2614404.8963154987</v>
      </c>
      <c r="E32"/>
    </row>
    <row r="33" spans="2:5" x14ac:dyDescent="0.2">
      <c r="B33" s="28" t="s">
        <v>93</v>
      </c>
      <c r="C33" s="21">
        <v>14494438.268328</v>
      </c>
      <c r="E33"/>
    </row>
    <row r="34" spans="2:5" x14ac:dyDescent="0.2">
      <c r="B34" s="28" t="s">
        <v>37</v>
      </c>
      <c r="C34" s="21">
        <v>7545712.5712720025</v>
      </c>
      <c r="E34"/>
    </row>
    <row r="35" spans="2:5" x14ac:dyDescent="0.2">
      <c r="B35" s="28" t="s">
        <v>94</v>
      </c>
      <c r="C35" s="21">
        <v>7502869.8250215035</v>
      </c>
      <c r="E35"/>
    </row>
    <row r="36" spans="2:5" x14ac:dyDescent="0.2">
      <c r="B36" s="28" t="s">
        <v>95</v>
      </c>
      <c r="C36" s="21">
        <v>42940632.314510025</v>
      </c>
      <c r="E36"/>
    </row>
    <row r="37" spans="2:5" x14ac:dyDescent="0.2">
      <c r="B37" s="27" t="s">
        <v>26</v>
      </c>
      <c r="C37" s="19">
        <f>+SUM(C38:C39)</f>
        <v>32267938.504803013</v>
      </c>
      <c r="E37"/>
    </row>
    <row r="38" spans="2:5" x14ac:dyDescent="0.2">
      <c r="B38" s="28" t="s">
        <v>27</v>
      </c>
      <c r="C38" s="21">
        <v>7244466.9865694987</v>
      </c>
      <c r="E38"/>
    </row>
    <row r="39" spans="2:5" x14ac:dyDescent="0.2">
      <c r="B39" s="28" t="s">
        <v>96</v>
      </c>
      <c r="C39" s="21">
        <v>25023471.518233515</v>
      </c>
      <c r="E39"/>
    </row>
    <row r="40" spans="2:5" x14ac:dyDescent="0.2">
      <c r="B40" s="27" t="s">
        <v>2</v>
      </c>
      <c r="C40" s="19">
        <f>+C41</f>
        <v>38810768.033540443</v>
      </c>
      <c r="E40"/>
    </row>
    <row r="41" spans="2:5" ht="13.5" thickBot="1" x14ac:dyDescent="0.25">
      <c r="B41" s="28" t="s">
        <v>2</v>
      </c>
      <c r="C41" s="21">
        <v>38810768.033540443</v>
      </c>
      <c r="E41"/>
    </row>
    <row r="42" spans="2:5" ht="13.5" thickBot="1" x14ac:dyDescent="0.25">
      <c r="B42" s="16" t="s">
        <v>4</v>
      </c>
      <c r="C42" s="17">
        <f>+C43+C47+C50+C55</f>
        <v>160623321.44033951</v>
      </c>
      <c r="E42"/>
    </row>
    <row r="43" spans="2:5" x14ac:dyDescent="0.2">
      <c r="B43" s="27" t="s">
        <v>42</v>
      </c>
      <c r="C43" s="19">
        <f>SUM(C44:C46)</f>
        <v>15403876.351470498</v>
      </c>
      <c r="E43"/>
    </row>
    <row r="44" spans="2:5" x14ac:dyDescent="0.2">
      <c r="B44" s="28" t="s">
        <v>97</v>
      </c>
      <c r="C44" s="21">
        <v>3388022.5938205007</v>
      </c>
      <c r="E44"/>
    </row>
    <row r="45" spans="2:5" x14ac:dyDescent="0.2">
      <c r="B45" s="28" t="s">
        <v>68</v>
      </c>
      <c r="C45" s="21">
        <v>7908159.1105084978</v>
      </c>
      <c r="E45"/>
    </row>
    <row r="46" spans="2:5" x14ac:dyDescent="0.2">
      <c r="B46" s="28" t="s">
        <v>98</v>
      </c>
      <c r="C46" s="21">
        <v>4107694.6471414999</v>
      </c>
      <c r="E46"/>
    </row>
    <row r="47" spans="2:5" x14ac:dyDescent="0.2">
      <c r="B47" s="27" t="s">
        <v>62</v>
      </c>
      <c r="C47" s="19">
        <f>+SUM(C48:C49)</f>
        <v>15437887.131658997</v>
      </c>
      <c r="E47"/>
    </row>
    <row r="48" spans="2:5" x14ac:dyDescent="0.2">
      <c r="B48" s="28" t="s">
        <v>99</v>
      </c>
      <c r="C48" s="21">
        <v>6304091.0334059987</v>
      </c>
      <c r="E48"/>
    </row>
    <row r="49" spans="2:5" x14ac:dyDescent="0.2">
      <c r="B49" s="28" t="s">
        <v>63</v>
      </c>
      <c r="C49" s="21">
        <v>9133796.0982529987</v>
      </c>
      <c r="E49"/>
    </row>
    <row r="50" spans="2:5" x14ac:dyDescent="0.2">
      <c r="B50" s="27" t="s">
        <v>23</v>
      </c>
      <c r="C50" s="19">
        <f>+SUM(C51:C54)</f>
        <v>66602305.64355702</v>
      </c>
      <c r="E50"/>
    </row>
    <row r="51" spans="2:5" x14ac:dyDescent="0.2">
      <c r="B51" s="28" t="s">
        <v>24</v>
      </c>
      <c r="C51" s="21">
        <v>32633461.09598352</v>
      </c>
      <c r="E51"/>
    </row>
    <row r="52" spans="2:5" x14ac:dyDescent="0.2">
      <c r="B52" s="28" t="s">
        <v>100</v>
      </c>
      <c r="C52" s="21">
        <v>12850446.102246996</v>
      </c>
      <c r="E52"/>
    </row>
    <row r="53" spans="2:5" x14ac:dyDescent="0.2">
      <c r="B53" s="28" t="s">
        <v>78</v>
      </c>
      <c r="C53" s="21">
        <v>16837291.136552501</v>
      </c>
      <c r="E53"/>
    </row>
    <row r="54" spans="2:5" x14ac:dyDescent="0.2">
      <c r="B54" s="28" t="s">
        <v>101</v>
      </c>
      <c r="C54" s="21">
        <v>4281107.308774001</v>
      </c>
      <c r="E54"/>
    </row>
    <row r="55" spans="2:5" x14ac:dyDescent="0.2">
      <c r="B55" s="27" t="s">
        <v>5</v>
      </c>
      <c r="C55" s="19">
        <f>+SUM(C56:C60)</f>
        <v>63179252.313653</v>
      </c>
      <c r="E55"/>
    </row>
    <row r="56" spans="2:5" x14ac:dyDescent="0.2">
      <c r="B56" s="28" t="s">
        <v>44</v>
      </c>
      <c r="C56" s="21">
        <v>23772814.306883503</v>
      </c>
      <c r="E56"/>
    </row>
    <row r="57" spans="2:5" x14ac:dyDescent="0.2">
      <c r="B57" s="28" t="s">
        <v>102</v>
      </c>
      <c r="C57" s="21">
        <v>13804958.042766999</v>
      </c>
      <c r="E57"/>
    </row>
    <row r="58" spans="2:5" x14ac:dyDescent="0.2">
      <c r="B58" s="28" t="s">
        <v>103</v>
      </c>
      <c r="C58" s="21">
        <v>12497298.907222504</v>
      </c>
      <c r="E58"/>
    </row>
    <row r="59" spans="2:5" x14ac:dyDescent="0.2">
      <c r="B59" s="28" t="s">
        <v>79</v>
      </c>
      <c r="C59" s="21">
        <v>7680325.3177794972</v>
      </c>
      <c r="E59"/>
    </row>
    <row r="60" spans="2:5" ht="13.5" thickBot="1" x14ac:dyDescent="0.25">
      <c r="B60" s="30" t="s">
        <v>104</v>
      </c>
      <c r="C60" s="31">
        <v>5423855.739000502</v>
      </c>
      <c r="E60"/>
    </row>
    <row r="61" spans="2:5" ht="13.5" thickBot="1" x14ac:dyDescent="0.25">
      <c r="B61" s="16" t="s">
        <v>6</v>
      </c>
      <c r="C61" s="17">
        <f>+C62+C69+C74+C77+C79+C82+C87</f>
        <v>457591193.49356425</v>
      </c>
      <c r="E61"/>
    </row>
    <row r="62" spans="2:5" x14ac:dyDescent="0.2">
      <c r="B62" s="27" t="s">
        <v>7</v>
      </c>
      <c r="C62" s="19">
        <f>SUM(C63:C68)</f>
        <v>164261793.53719589</v>
      </c>
      <c r="E62"/>
    </row>
    <row r="63" spans="2:5" x14ac:dyDescent="0.2">
      <c r="B63" s="28" t="s">
        <v>129</v>
      </c>
      <c r="C63" s="21">
        <v>3144856.7430120003</v>
      </c>
      <c r="E63"/>
    </row>
    <row r="64" spans="2:5" x14ac:dyDescent="0.2">
      <c r="B64" s="28" t="s">
        <v>7</v>
      </c>
      <c r="C64" s="21">
        <v>21677133.400872</v>
      </c>
      <c r="E64"/>
    </row>
    <row r="65" spans="2:5" x14ac:dyDescent="0.2">
      <c r="B65" s="28" t="s">
        <v>18</v>
      </c>
      <c r="C65" s="21">
        <v>88179160.490344435</v>
      </c>
      <c r="E65"/>
    </row>
    <row r="66" spans="2:5" x14ac:dyDescent="0.2">
      <c r="B66" s="28" t="s">
        <v>105</v>
      </c>
      <c r="C66" s="21">
        <v>24803324.063662481</v>
      </c>
      <c r="E66"/>
    </row>
    <row r="67" spans="2:5" x14ac:dyDescent="0.2">
      <c r="B67" s="28" t="s">
        <v>106</v>
      </c>
      <c r="C67" s="21">
        <v>14755934.885529503</v>
      </c>
      <c r="E67"/>
    </row>
    <row r="68" spans="2:5" x14ac:dyDescent="0.2">
      <c r="B68" s="28" t="s">
        <v>107</v>
      </c>
      <c r="C68" s="21">
        <v>11701383.953775499</v>
      </c>
      <c r="E68"/>
    </row>
    <row r="69" spans="2:5" x14ac:dyDescent="0.2">
      <c r="B69" s="27" t="s">
        <v>56</v>
      </c>
      <c r="C69" s="19">
        <f>+SUM(C70:C73)</f>
        <v>51687280.411350995</v>
      </c>
      <c r="E69"/>
    </row>
    <row r="70" spans="2:5" x14ac:dyDescent="0.2">
      <c r="B70" s="28" t="s">
        <v>108</v>
      </c>
      <c r="C70" s="21">
        <v>6977452.089306497</v>
      </c>
      <c r="E70"/>
    </row>
    <row r="71" spans="2:5" x14ac:dyDescent="0.2">
      <c r="B71" s="28" t="s">
        <v>109</v>
      </c>
      <c r="C71" s="21">
        <v>4737503.5793995</v>
      </c>
      <c r="E71"/>
    </row>
    <row r="72" spans="2:5" x14ac:dyDescent="0.2">
      <c r="B72" s="28" t="s">
        <v>58</v>
      </c>
      <c r="C72" s="21">
        <v>32772706.505772498</v>
      </c>
      <c r="E72"/>
    </row>
    <row r="73" spans="2:5" x14ac:dyDescent="0.2">
      <c r="B73" s="28" t="s">
        <v>57</v>
      </c>
      <c r="C73" s="21">
        <v>7199618.2368725026</v>
      </c>
      <c r="E73"/>
    </row>
    <row r="74" spans="2:5" x14ac:dyDescent="0.2">
      <c r="B74" s="27" t="s">
        <v>46</v>
      </c>
      <c r="C74" s="19">
        <f>+SUM(C75:C76)</f>
        <v>47779759.370176025</v>
      </c>
      <c r="E74"/>
    </row>
    <row r="75" spans="2:5" x14ac:dyDescent="0.2">
      <c r="B75" s="28" t="s">
        <v>46</v>
      </c>
      <c r="C75" s="21">
        <v>36672389.553299025</v>
      </c>
      <c r="E75"/>
    </row>
    <row r="76" spans="2:5" x14ac:dyDescent="0.2">
      <c r="B76" s="28" t="s">
        <v>110</v>
      </c>
      <c r="C76" s="21">
        <v>11107369.816877002</v>
      </c>
      <c r="E76"/>
    </row>
    <row r="77" spans="2:5" x14ac:dyDescent="0.2">
      <c r="B77" s="27" t="s">
        <v>53</v>
      </c>
      <c r="C77" s="19">
        <f>+C78</f>
        <v>70579164.705897316</v>
      </c>
      <c r="E77"/>
    </row>
    <row r="78" spans="2:5" x14ac:dyDescent="0.2">
      <c r="B78" s="28" t="s">
        <v>54</v>
      </c>
      <c r="C78" s="21">
        <v>70579164.705897316</v>
      </c>
      <c r="E78"/>
    </row>
    <row r="79" spans="2:5" x14ac:dyDescent="0.2">
      <c r="B79" s="27" t="s">
        <v>55</v>
      </c>
      <c r="C79" s="19">
        <f>SUM(C80:C81)</f>
        <v>29440644.756016999</v>
      </c>
      <c r="E79"/>
    </row>
    <row r="80" spans="2:5" x14ac:dyDescent="0.2">
      <c r="B80" s="28" t="s">
        <v>111</v>
      </c>
      <c r="C80" s="21">
        <v>21252122.754561011</v>
      </c>
      <c r="E80"/>
    </row>
    <row r="81" spans="2:5" x14ac:dyDescent="0.2">
      <c r="B81" s="28" t="s">
        <v>55</v>
      </c>
      <c r="C81" s="21">
        <v>8188522.0014559887</v>
      </c>
      <c r="E81"/>
    </row>
    <row r="82" spans="2:5" x14ac:dyDescent="0.2">
      <c r="B82" s="27" t="s">
        <v>8</v>
      </c>
      <c r="C82" s="19">
        <f>SUM(C83:C86)</f>
        <v>51843239.842117012</v>
      </c>
      <c r="E82"/>
    </row>
    <row r="83" spans="2:5" x14ac:dyDescent="0.2">
      <c r="B83" s="28" t="s">
        <v>112</v>
      </c>
      <c r="C83" s="21">
        <v>12600243.248058511</v>
      </c>
      <c r="E83"/>
    </row>
    <row r="84" spans="2:5" x14ac:dyDescent="0.2">
      <c r="B84" s="28" t="s">
        <v>47</v>
      </c>
      <c r="C84" s="21">
        <v>11308368.57313351</v>
      </c>
      <c r="E84"/>
    </row>
    <row r="85" spans="2:5" x14ac:dyDescent="0.2">
      <c r="B85" s="28" t="s">
        <v>40</v>
      </c>
      <c r="C85" s="21">
        <v>8028911.4779829988</v>
      </c>
      <c r="E85"/>
    </row>
    <row r="86" spans="2:5" x14ac:dyDescent="0.2">
      <c r="B86" s="28" t="s">
        <v>48</v>
      </c>
      <c r="C86" s="21">
        <v>19905716.542941991</v>
      </c>
      <c r="E86"/>
    </row>
    <row r="87" spans="2:5" x14ac:dyDescent="0.2">
      <c r="B87" s="27" t="s">
        <v>3</v>
      </c>
      <c r="C87" s="19">
        <f>+SUM(C88:C90)</f>
        <v>41999310.870809987</v>
      </c>
      <c r="E87"/>
    </row>
    <row r="88" spans="2:5" x14ac:dyDescent="0.2">
      <c r="B88" s="28" t="s">
        <v>22</v>
      </c>
      <c r="C88" s="21">
        <v>24580042.32638349</v>
      </c>
      <c r="E88"/>
    </row>
    <row r="89" spans="2:5" x14ac:dyDescent="0.2">
      <c r="B89" s="28" t="s">
        <v>113</v>
      </c>
      <c r="C89" s="21">
        <v>5877958.6433680002</v>
      </c>
      <c r="E89"/>
    </row>
    <row r="90" spans="2:5" ht="13.5" thickBot="1" x14ac:dyDescent="0.25">
      <c r="B90" s="28" t="s">
        <v>3</v>
      </c>
      <c r="C90" s="21">
        <v>11541309.901058493</v>
      </c>
      <c r="E90"/>
    </row>
    <row r="91" spans="2:5" ht="13.5" thickBot="1" x14ac:dyDescent="0.25">
      <c r="B91" s="16" t="s">
        <v>9</v>
      </c>
      <c r="C91" s="17">
        <f>+C92+C95+C99+C102+C104+C110+C114+C116</f>
        <v>340128881.96412504</v>
      </c>
      <c r="E91"/>
    </row>
    <row r="92" spans="2:5" x14ac:dyDescent="0.2">
      <c r="B92" s="64" t="s">
        <v>36</v>
      </c>
      <c r="C92" s="59">
        <f>+SUM(C93:C94)</f>
        <v>39469469.991819516</v>
      </c>
      <c r="E92"/>
    </row>
    <row r="93" spans="2:5" x14ac:dyDescent="0.2">
      <c r="B93" s="28" t="s">
        <v>80</v>
      </c>
      <c r="C93" s="21">
        <v>22902634.843862016</v>
      </c>
      <c r="E93"/>
    </row>
    <row r="94" spans="2:5" x14ac:dyDescent="0.2">
      <c r="B94" s="28" t="s">
        <v>29</v>
      </c>
      <c r="C94" s="21">
        <v>16566835.147957504</v>
      </c>
      <c r="E94"/>
    </row>
    <row r="95" spans="2:5" x14ac:dyDescent="0.2">
      <c r="B95" s="27" t="s">
        <v>45</v>
      </c>
      <c r="C95" s="19">
        <f>+SUM(C96:C98)</f>
        <v>34940766.680362485</v>
      </c>
      <c r="E95"/>
    </row>
    <row r="96" spans="2:5" x14ac:dyDescent="0.2">
      <c r="B96" s="28" t="s">
        <v>59</v>
      </c>
      <c r="C96" s="21">
        <v>13025411.279250504</v>
      </c>
      <c r="E96"/>
    </row>
    <row r="97" spans="2:5" x14ac:dyDescent="0.2">
      <c r="B97" s="28" t="s">
        <v>114</v>
      </c>
      <c r="C97" s="21">
        <v>5206989.4244314972</v>
      </c>
      <c r="E97"/>
    </row>
    <row r="98" spans="2:5" x14ac:dyDescent="0.2">
      <c r="B98" s="28" t="s">
        <v>115</v>
      </c>
      <c r="C98" s="21">
        <v>16708365.976680486</v>
      </c>
      <c r="E98"/>
    </row>
    <row r="99" spans="2:5" x14ac:dyDescent="0.2">
      <c r="B99" s="27" t="s">
        <v>28</v>
      </c>
      <c r="C99" s="19">
        <f>+SUM(C100:C101)</f>
        <v>21501760.875260487</v>
      </c>
      <c r="E99"/>
    </row>
    <row r="100" spans="2:5" x14ac:dyDescent="0.2">
      <c r="B100" s="28" t="s">
        <v>116</v>
      </c>
      <c r="C100" s="21">
        <v>4357214.4559634989</v>
      </c>
      <c r="E100"/>
    </row>
    <row r="101" spans="2:5" x14ac:dyDescent="0.2">
      <c r="B101" s="28" t="s">
        <v>39</v>
      </c>
      <c r="C101" s="21">
        <v>17144546.419296987</v>
      </c>
      <c r="E101"/>
    </row>
    <row r="102" spans="2:5" x14ac:dyDescent="0.2">
      <c r="B102" s="27" t="s">
        <v>60</v>
      </c>
      <c r="C102" s="19">
        <f>+C103</f>
        <v>13246472.68805401</v>
      </c>
      <c r="E102"/>
    </row>
    <row r="103" spans="2:5" x14ac:dyDescent="0.2">
      <c r="B103" s="28" t="s">
        <v>61</v>
      </c>
      <c r="C103" s="21">
        <v>13246472.68805401</v>
      </c>
      <c r="E103"/>
    </row>
    <row r="104" spans="2:5" x14ac:dyDescent="0.2">
      <c r="B104" s="27" t="s">
        <v>10</v>
      </c>
      <c r="C104" s="19">
        <f>+SUM(C105:C109)</f>
        <v>36368907.946952008</v>
      </c>
      <c r="E104"/>
    </row>
    <row r="105" spans="2:5" x14ac:dyDescent="0.2">
      <c r="B105" s="28" t="s">
        <v>117</v>
      </c>
      <c r="C105" s="21">
        <v>4222429.0941755027</v>
      </c>
      <c r="E105"/>
    </row>
    <row r="106" spans="2:5" x14ac:dyDescent="0.2">
      <c r="B106" s="28" t="s">
        <v>10</v>
      </c>
      <c r="C106" s="21">
        <v>12687020.065803001</v>
      </c>
      <c r="E106"/>
    </row>
    <row r="107" spans="2:5" x14ac:dyDescent="0.2">
      <c r="B107" s="28" t="s">
        <v>118</v>
      </c>
      <c r="C107" s="21">
        <v>3849065.1734575001</v>
      </c>
      <c r="E107"/>
    </row>
    <row r="108" spans="2:5" x14ac:dyDescent="0.2">
      <c r="B108" s="28" t="s">
        <v>41</v>
      </c>
      <c r="C108" s="21">
        <v>5667263.4043914964</v>
      </c>
      <c r="E108"/>
    </row>
    <row r="109" spans="2:5" x14ac:dyDescent="0.2">
      <c r="B109" s="28" t="s">
        <v>119</v>
      </c>
      <c r="C109" s="21">
        <v>9943130.2091245074</v>
      </c>
      <c r="E109"/>
    </row>
    <row r="110" spans="2:5" x14ac:dyDescent="0.2">
      <c r="B110" s="27" t="s">
        <v>11</v>
      </c>
      <c r="C110" s="19">
        <f>+SUM(C111:C113)</f>
        <v>89792308.517614543</v>
      </c>
      <c r="E110"/>
    </row>
    <row r="111" spans="2:5" x14ac:dyDescent="0.2">
      <c r="B111" s="28" t="s">
        <v>120</v>
      </c>
      <c r="C111" s="21">
        <v>54142606.621723026</v>
      </c>
      <c r="E111"/>
    </row>
    <row r="112" spans="2:5" x14ac:dyDescent="0.2">
      <c r="B112" s="28" t="s">
        <v>11</v>
      </c>
      <c r="C112" s="21">
        <v>31102211.442010019</v>
      </c>
      <c r="E112"/>
    </row>
    <row r="113" spans="2:5" x14ac:dyDescent="0.2">
      <c r="B113" s="65" t="s">
        <v>121</v>
      </c>
      <c r="C113" s="66">
        <v>4547490.4538814975</v>
      </c>
      <c r="E113"/>
    </row>
    <row r="114" spans="2:5" x14ac:dyDescent="0.2">
      <c r="B114" s="27" t="s">
        <v>43</v>
      </c>
      <c r="C114" s="19">
        <f>+C115</f>
        <v>10378711.739727005</v>
      </c>
      <c r="E114"/>
    </row>
    <row r="115" spans="2:5" x14ac:dyDescent="0.2">
      <c r="B115" s="28" t="s">
        <v>43</v>
      </c>
      <c r="C115" s="21">
        <v>10378711.739727005</v>
      </c>
      <c r="E115"/>
    </row>
    <row r="116" spans="2:5" x14ac:dyDescent="0.2">
      <c r="B116" s="27" t="s">
        <v>12</v>
      </c>
      <c r="C116" s="19">
        <f>+SUM(C117:C124)</f>
        <v>94430483.524334982</v>
      </c>
      <c r="E116"/>
    </row>
    <row r="117" spans="2:5" x14ac:dyDescent="0.2">
      <c r="B117" s="28" t="s">
        <v>16</v>
      </c>
      <c r="C117" s="21">
        <v>17647556.423241504</v>
      </c>
      <c r="E117"/>
    </row>
    <row r="118" spans="2:5" x14ac:dyDescent="0.2">
      <c r="B118" s="28" t="s">
        <v>38</v>
      </c>
      <c r="C118" s="21">
        <v>7904629.8159434982</v>
      </c>
      <c r="E118"/>
    </row>
    <row r="119" spans="2:5" x14ac:dyDescent="0.2">
      <c r="B119" s="28" t="s">
        <v>122</v>
      </c>
      <c r="C119" s="21">
        <v>16003904.566296997</v>
      </c>
      <c r="E119"/>
    </row>
    <row r="120" spans="2:5" x14ac:dyDescent="0.2">
      <c r="B120" s="28" t="s">
        <v>123</v>
      </c>
      <c r="C120" s="21">
        <v>8466422.6287924927</v>
      </c>
      <c r="E120"/>
    </row>
    <row r="121" spans="2:5" x14ac:dyDescent="0.2">
      <c r="B121" s="28" t="s">
        <v>124</v>
      </c>
      <c r="C121" s="21">
        <v>11596085.513256498</v>
      </c>
      <c r="E121"/>
    </row>
    <row r="122" spans="2:5" x14ac:dyDescent="0.2">
      <c r="B122" s="28" t="s">
        <v>125</v>
      </c>
      <c r="C122" s="21">
        <v>8629964.3341819979</v>
      </c>
      <c r="E122"/>
    </row>
    <row r="123" spans="2:5" x14ac:dyDescent="0.2">
      <c r="B123" s="28" t="s">
        <v>12</v>
      </c>
      <c r="C123" s="21">
        <v>10118239.063114496</v>
      </c>
      <c r="E123"/>
    </row>
    <row r="124" spans="2:5" ht="13.5" thickBot="1" x14ac:dyDescent="0.25">
      <c r="B124" s="28" t="s">
        <v>126</v>
      </c>
      <c r="C124" s="21">
        <v>14063681.1795075</v>
      </c>
      <c r="E124"/>
    </row>
    <row r="125" spans="2:5" ht="13.5" thickBot="1" x14ac:dyDescent="0.25">
      <c r="B125" s="16" t="s">
        <v>13</v>
      </c>
      <c r="C125" s="5">
        <f>+C126+C128+C134+C136+C140</f>
        <v>151225211.29739299</v>
      </c>
      <c r="E125"/>
    </row>
    <row r="126" spans="2:5" x14ac:dyDescent="0.2">
      <c r="B126" s="27" t="s">
        <v>30</v>
      </c>
      <c r="C126" s="19">
        <f>+C127</f>
        <v>11487007.76903799</v>
      </c>
      <c r="E126"/>
    </row>
    <row r="127" spans="2:5" x14ac:dyDescent="0.2">
      <c r="B127" s="28" t="s">
        <v>30</v>
      </c>
      <c r="C127" s="21">
        <v>11487007.76903799</v>
      </c>
      <c r="E127"/>
    </row>
    <row r="128" spans="2:5" x14ac:dyDescent="0.2">
      <c r="B128" s="27" t="s">
        <v>14</v>
      </c>
      <c r="C128" s="19">
        <f>+SUM(C129:C133)</f>
        <v>78099646.40717952</v>
      </c>
      <c r="E128"/>
    </row>
    <row r="129" spans="2:5" x14ac:dyDescent="0.2">
      <c r="B129" s="28" t="s">
        <v>81</v>
      </c>
      <c r="C129" s="21">
        <v>13475488.044580489</v>
      </c>
      <c r="E129"/>
    </row>
    <row r="130" spans="2:5" x14ac:dyDescent="0.2">
      <c r="B130" s="28" t="s">
        <v>17</v>
      </c>
      <c r="C130" s="21">
        <v>15145364.886046505</v>
      </c>
      <c r="E130"/>
    </row>
    <row r="131" spans="2:5" x14ac:dyDescent="0.2">
      <c r="B131" s="28" t="s">
        <v>127</v>
      </c>
      <c r="C131" s="21">
        <v>14720761.766243007</v>
      </c>
      <c r="E131"/>
    </row>
    <row r="132" spans="2:5" x14ac:dyDescent="0.2">
      <c r="B132" s="28" t="s">
        <v>31</v>
      </c>
      <c r="C132" s="21">
        <v>27864650.426052503</v>
      </c>
      <c r="E132"/>
    </row>
    <row r="133" spans="2:5" x14ac:dyDescent="0.2">
      <c r="B133" s="28" t="s">
        <v>82</v>
      </c>
      <c r="C133" s="21">
        <v>6893381.284257004</v>
      </c>
      <c r="E133"/>
    </row>
    <row r="134" spans="2:5" x14ac:dyDescent="0.2">
      <c r="B134" s="27" t="s">
        <v>65</v>
      </c>
      <c r="C134" s="19">
        <f>+C135</f>
        <v>3617743.9664564985</v>
      </c>
      <c r="E134"/>
    </row>
    <row r="135" spans="2:5" x14ac:dyDescent="0.2">
      <c r="B135" s="28" t="s">
        <v>69</v>
      </c>
      <c r="C135" s="21">
        <v>3617743.9664564985</v>
      </c>
      <c r="E135"/>
    </row>
    <row r="136" spans="2:5" x14ac:dyDescent="0.2">
      <c r="B136" s="27" t="s">
        <v>49</v>
      </c>
      <c r="C136" s="19">
        <f>+SUM(C137:C139)</f>
        <v>43662213.240702495</v>
      </c>
      <c r="E136"/>
    </row>
    <row r="137" spans="2:5" x14ac:dyDescent="0.2">
      <c r="B137" s="28" t="s">
        <v>72</v>
      </c>
      <c r="C137" s="21">
        <v>13216598.9987115</v>
      </c>
      <c r="E137"/>
    </row>
    <row r="138" spans="2:5" x14ac:dyDescent="0.2">
      <c r="B138" s="28" t="s">
        <v>84</v>
      </c>
      <c r="C138" s="21">
        <v>8490391.0080320016</v>
      </c>
      <c r="E138"/>
    </row>
    <row r="139" spans="2:5" x14ac:dyDescent="0.2">
      <c r="B139" s="28" t="s">
        <v>64</v>
      </c>
      <c r="C139" s="21">
        <v>21955223.233958993</v>
      </c>
      <c r="E139"/>
    </row>
    <row r="140" spans="2:5" x14ac:dyDescent="0.2">
      <c r="B140" s="27" t="s">
        <v>32</v>
      </c>
      <c r="C140" s="19">
        <f>+C141</f>
        <v>14358599.914016498</v>
      </c>
      <c r="E140"/>
    </row>
    <row r="141" spans="2:5" ht="13.5" thickBot="1" x14ac:dyDescent="0.25">
      <c r="B141" s="28" t="s">
        <v>33</v>
      </c>
      <c r="C141" s="21">
        <v>14358599.914016498</v>
      </c>
      <c r="E141"/>
    </row>
    <row r="142" spans="2:5" ht="13.5" thickBot="1" x14ac:dyDescent="0.25">
      <c r="B142" s="16" t="s">
        <v>66</v>
      </c>
      <c r="C142" s="5">
        <v>32653497.193976991</v>
      </c>
      <c r="E142"/>
    </row>
    <row r="143" spans="2:5" ht="13.5" thickBot="1" x14ac:dyDescent="0.25">
      <c r="B143" s="22" t="s">
        <v>20</v>
      </c>
      <c r="C143" s="5">
        <f>+C12+C42+C61+C91+C125+C142</f>
        <v>1599304779.655338</v>
      </c>
      <c r="E143"/>
    </row>
    <row r="144" spans="2:5" ht="13.5" thickBot="1" x14ac:dyDescent="0.25">
      <c r="B144" s="29" t="s">
        <v>19</v>
      </c>
      <c r="C144" s="7">
        <v>0</v>
      </c>
      <c r="E144"/>
    </row>
    <row r="145" spans="2:5" ht="13.5" thickBot="1" x14ac:dyDescent="0.25">
      <c r="B145" s="22" t="s">
        <v>21</v>
      </c>
      <c r="C145" s="6">
        <f>+C143+C144</f>
        <v>1599304779.655338</v>
      </c>
      <c r="E145"/>
    </row>
    <row r="150" spans="2:5" x14ac:dyDescent="0.2">
      <c r="B150" s="32"/>
    </row>
    <row r="152" spans="2:5" x14ac:dyDescent="0.2">
      <c r="B152" s="2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scale="85" orientation="portrait" r:id="rId1"/>
  <headerFooter>
    <oddFooter>&amp;R&amp;P/&amp;N</oddFooter>
  </headerFooter>
  <rowBreaks count="2" manualBreakCount="2">
    <brk id="60" min="1" max="2" man="1"/>
    <brk id="113" min="1" max="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3"/>
  <sheetViews>
    <sheetView tabSelected="1" zoomScaleNormal="100" workbookViewId="0">
      <selection activeCell="C94" sqref="C94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3" x14ac:dyDescent="0.2">
      <c r="A1" s="3"/>
      <c r="B1" s="2"/>
      <c r="C1" s="9"/>
    </row>
    <row r="2" spans="1:3" x14ac:dyDescent="0.2">
      <c r="A2" s="3"/>
      <c r="B2" s="2"/>
      <c r="C2" s="9"/>
    </row>
    <row r="3" spans="1:3" x14ac:dyDescent="0.2">
      <c r="A3" s="3"/>
      <c r="B3" s="2"/>
      <c r="C3" s="9"/>
    </row>
    <row r="4" spans="1:3" x14ac:dyDescent="0.2">
      <c r="A4" s="3"/>
      <c r="B4" s="4"/>
      <c r="C4" s="25"/>
    </row>
    <row r="5" spans="1:3" ht="15" customHeight="1" x14ac:dyDescent="0.2">
      <c r="B5" s="70" t="s">
        <v>70</v>
      </c>
      <c r="C5" s="70"/>
    </row>
    <row r="6" spans="1:3" ht="15" customHeight="1" x14ac:dyDescent="0.25">
      <c r="B6" s="11"/>
      <c r="C6" s="11"/>
    </row>
    <row r="7" spans="1:3" x14ac:dyDescent="0.2">
      <c r="B7" s="67" t="s">
        <v>128</v>
      </c>
      <c r="C7" s="67"/>
    </row>
    <row r="8" spans="1:3" x14ac:dyDescent="0.2">
      <c r="B8" s="12"/>
      <c r="C8" s="12"/>
    </row>
    <row r="9" spans="1:3" x14ac:dyDescent="0.2">
      <c r="B9" s="73" t="s">
        <v>130</v>
      </c>
      <c r="C9" s="73"/>
    </row>
    <row r="10" spans="1:3" ht="13.5" thickBot="1" x14ac:dyDescent="0.25">
      <c r="B10" s="69"/>
      <c r="C10" s="69"/>
    </row>
    <row r="11" spans="1:3" ht="13.5" thickBot="1" x14ac:dyDescent="0.25">
      <c r="B11" s="14" t="s">
        <v>0</v>
      </c>
      <c r="C11" s="15" t="s">
        <v>15</v>
      </c>
    </row>
    <row r="12" spans="1:3" ht="13.5" thickBot="1" x14ac:dyDescent="0.25">
      <c r="B12" s="16" t="s">
        <v>35</v>
      </c>
      <c r="C12" s="17">
        <f>+C13+C15+C17+C20+C24</f>
        <v>829497.84999999986</v>
      </c>
    </row>
    <row r="13" spans="1:3" x14ac:dyDescent="0.2">
      <c r="B13" s="33" t="s">
        <v>52</v>
      </c>
      <c r="C13" s="19">
        <f>C14</f>
        <v>23352.7</v>
      </c>
    </row>
    <row r="14" spans="1:3" x14ac:dyDescent="0.2">
      <c r="B14" s="28" t="s">
        <v>52</v>
      </c>
      <c r="C14" s="21">
        <v>23352.7</v>
      </c>
    </row>
    <row r="15" spans="1:3" x14ac:dyDescent="0.2">
      <c r="B15" s="33" t="s">
        <v>67</v>
      </c>
      <c r="C15" s="19">
        <f>C16</f>
        <v>46371.03</v>
      </c>
    </row>
    <row r="16" spans="1:3" x14ac:dyDescent="0.2">
      <c r="B16" s="28" t="s">
        <v>67</v>
      </c>
      <c r="C16" s="21">
        <v>46371.03</v>
      </c>
    </row>
    <row r="17" spans="2:3" x14ac:dyDescent="0.2">
      <c r="B17" s="33" t="s">
        <v>1</v>
      </c>
      <c r="C17" s="19">
        <f>SUM(C18:C19)</f>
        <v>46206.159999999996</v>
      </c>
    </row>
    <row r="18" spans="2:3" x14ac:dyDescent="0.2">
      <c r="B18" s="28" t="s">
        <v>74</v>
      </c>
      <c r="C18" s="21">
        <v>42450.71</v>
      </c>
    </row>
    <row r="19" spans="2:3" x14ac:dyDescent="0.2">
      <c r="B19" s="28" t="s">
        <v>50</v>
      </c>
      <c r="C19" s="21">
        <v>3755.4500000000003</v>
      </c>
    </row>
    <row r="20" spans="2:3" x14ac:dyDescent="0.2">
      <c r="B20" s="33" t="s">
        <v>34</v>
      </c>
      <c r="C20" s="19">
        <f>SUM(C21:C23)</f>
        <v>425149.56999999995</v>
      </c>
    </row>
    <row r="21" spans="2:3" x14ac:dyDescent="0.2">
      <c r="B21" s="28" t="s">
        <v>87</v>
      </c>
      <c r="C21" s="21">
        <v>58781.74</v>
      </c>
    </row>
    <row r="22" spans="2:3" x14ac:dyDescent="0.2">
      <c r="B22" s="28" t="s">
        <v>51</v>
      </c>
      <c r="C22" s="21">
        <v>299682.40999999997</v>
      </c>
    </row>
    <row r="23" spans="2:3" x14ac:dyDescent="0.2">
      <c r="B23" s="28" t="s">
        <v>89</v>
      </c>
      <c r="C23" s="21">
        <v>66685.42</v>
      </c>
    </row>
    <row r="24" spans="2:3" x14ac:dyDescent="0.2">
      <c r="B24" s="33" t="s">
        <v>2</v>
      </c>
      <c r="C24" s="19">
        <f>C25</f>
        <v>288418.3899999999</v>
      </c>
    </row>
    <row r="25" spans="2:3" ht="13.5" thickBot="1" x14ac:dyDescent="0.25">
      <c r="B25" s="28" t="s">
        <v>2</v>
      </c>
      <c r="C25" s="21">
        <v>288418.3899999999</v>
      </c>
    </row>
    <row r="26" spans="2:3" ht="13.5" thickBot="1" x14ac:dyDescent="0.25">
      <c r="B26" s="16" t="s">
        <v>4</v>
      </c>
      <c r="C26" s="17">
        <f>+C27+C29+C33</f>
        <v>466222.23</v>
      </c>
    </row>
    <row r="27" spans="2:3" x14ac:dyDescent="0.2">
      <c r="B27" s="33" t="s">
        <v>42</v>
      </c>
      <c r="C27" s="19">
        <f>SUM(C28:C28)</f>
        <v>96216.92</v>
      </c>
    </row>
    <row r="28" spans="2:3" x14ac:dyDescent="0.2">
      <c r="B28" s="28" t="s">
        <v>68</v>
      </c>
      <c r="C28" s="21">
        <v>96216.92</v>
      </c>
    </row>
    <row r="29" spans="2:3" x14ac:dyDescent="0.2">
      <c r="B29" s="33" t="s">
        <v>23</v>
      </c>
      <c r="C29" s="19">
        <f>SUM(C30:C32)</f>
        <v>25113.34</v>
      </c>
    </row>
    <row r="30" spans="2:3" x14ac:dyDescent="0.2">
      <c r="B30" s="28" t="s">
        <v>24</v>
      </c>
      <c r="C30" s="21">
        <v>16247.32</v>
      </c>
    </row>
    <row r="31" spans="2:3" x14ac:dyDescent="0.2">
      <c r="B31" s="28" t="s">
        <v>78</v>
      </c>
      <c r="C31" s="21">
        <v>11200</v>
      </c>
    </row>
    <row r="32" spans="2:3" x14ac:dyDescent="0.2">
      <c r="B32" s="28" t="s">
        <v>100</v>
      </c>
      <c r="C32" s="34">
        <v>-2333.98</v>
      </c>
    </row>
    <row r="33" spans="2:3" x14ac:dyDescent="0.2">
      <c r="B33" s="33" t="s">
        <v>5</v>
      </c>
      <c r="C33" s="19">
        <f>SUM(C34:C37)</f>
        <v>344891.97</v>
      </c>
    </row>
    <row r="34" spans="2:3" x14ac:dyDescent="0.2">
      <c r="B34" s="28" t="s">
        <v>44</v>
      </c>
      <c r="C34" s="21">
        <v>24676.720000000001</v>
      </c>
    </row>
    <row r="35" spans="2:3" x14ac:dyDescent="0.2">
      <c r="B35" s="28" t="s">
        <v>102</v>
      </c>
      <c r="C35" s="21">
        <v>279291.67000000004</v>
      </c>
    </row>
    <row r="36" spans="2:3" x14ac:dyDescent="0.2">
      <c r="B36" s="28" t="s">
        <v>79</v>
      </c>
      <c r="C36" s="21">
        <v>784.24</v>
      </c>
    </row>
    <row r="37" spans="2:3" ht="13.5" thickBot="1" x14ac:dyDescent="0.25">
      <c r="B37" s="28" t="s">
        <v>104</v>
      </c>
      <c r="C37" s="21">
        <v>40139.339999999997</v>
      </c>
    </row>
    <row r="38" spans="2:3" ht="13.5" thickBot="1" x14ac:dyDescent="0.25">
      <c r="B38" s="16" t="s">
        <v>6</v>
      </c>
      <c r="C38" s="17">
        <f>+C39+C45+C50+C52+C56</f>
        <v>1027511.1200000001</v>
      </c>
    </row>
    <row r="39" spans="2:3" x14ac:dyDescent="0.2">
      <c r="B39" s="18" t="s">
        <v>7</v>
      </c>
      <c r="C39" s="59">
        <f>SUM(C40:C44)</f>
        <v>446946.56000000023</v>
      </c>
    </row>
    <row r="40" spans="2:3" x14ac:dyDescent="0.2">
      <c r="B40" s="28" t="s">
        <v>7</v>
      </c>
      <c r="C40" s="21">
        <v>227554.80000000016</v>
      </c>
    </row>
    <row r="41" spans="2:3" x14ac:dyDescent="0.2">
      <c r="B41" s="28" t="s">
        <v>18</v>
      </c>
      <c r="C41" s="21">
        <v>60217.930000000022</v>
      </c>
    </row>
    <row r="42" spans="2:3" x14ac:dyDescent="0.2">
      <c r="B42" s="28" t="s">
        <v>105</v>
      </c>
      <c r="C42" s="21">
        <v>36540</v>
      </c>
    </row>
    <row r="43" spans="2:3" x14ac:dyDescent="0.2">
      <c r="B43" s="28" t="s">
        <v>106</v>
      </c>
      <c r="C43" s="21">
        <v>111458.83</v>
      </c>
    </row>
    <row r="44" spans="2:3" x14ac:dyDescent="0.2">
      <c r="B44" s="28" t="s">
        <v>107</v>
      </c>
      <c r="C44" s="21">
        <v>11175</v>
      </c>
    </row>
    <row r="45" spans="2:3" x14ac:dyDescent="0.2">
      <c r="B45" s="33" t="s">
        <v>56</v>
      </c>
      <c r="C45" s="19">
        <f>SUM(C46:C49)</f>
        <v>154899.91999999998</v>
      </c>
    </row>
    <row r="46" spans="2:3" x14ac:dyDescent="0.2">
      <c r="B46" s="28" t="s">
        <v>108</v>
      </c>
      <c r="C46" s="21">
        <v>4470.93</v>
      </c>
    </row>
    <row r="47" spans="2:3" x14ac:dyDescent="0.2">
      <c r="B47" s="28" t="s">
        <v>109</v>
      </c>
      <c r="C47" s="21">
        <v>135368.28</v>
      </c>
    </row>
    <row r="48" spans="2:3" x14ac:dyDescent="0.2">
      <c r="B48" s="28" t="s">
        <v>58</v>
      </c>
      <c r="C48" s="21">
        <v>2134.8799999999997</v>
      </c>
    </row>
    <row r="49" spans="2:3" x14ac:dyDescent="0.2">
      <c r="B49" s="28" t="s">
        <v>57</v>
      </c>
      <c r="C49" s="21">
        <v>12925.83</v>
      </c>
    </row>
    <row r="50" spans="2:3" x14ac:dyDescent="0.2">
      <c r="B50" s="33" t="s">
        <v>53</v>
      </c>
      <c r="C50" s="19">
        <f>+C51</f>
        <v>7292.46</v>
      </c>
    </row>
    <row r="51" spans="2:3" x14ac:dyDescent="0.2">
      <c r="B51" s="28" t="s">
        <v>54</v>
      </c>
      <c r="C51" s="21">
        <v>7292.46</v>
      </c>
    </row>
    <row r="52" spans="2:3" x14ac:dyDescent="0.2">
      <c r="B52" s="33" t="s">
        <v>8</v>
      </c>
      <c r="C52" s="19">
        <f>SUM(C53:C55)</f>
        <v>338889.81999999995</v>
      </c>
    </row>
    <row r="53" spans="2:3" x14ac:dyDescent="0.2">
      <c r="B53" s="28" t="s">
        <v>47</v>
      </c>
      <c r="C53" s="21">
        <v>4717.24</v>
      </c>
    </row>
    <row r="54" spans="2:3" x14ac:dyDescent="0.2">
      <c r="B54" s="28" t="s">
        <v>40</v>
      </c>
      <c r="C54" s="21">
        <v>101508.52999999998</v>
      </c>
    </row>
    <row r="55" spans="2:3" x14ac:dyDescent="0.2">
      <c r="B55" s="28" t="s">
        <v>48</v>
      </c>
      <c r="C55" s="21">
        <v>232664.05</v>
      </c>
    </row>
    <row r="56" spans="2:3" x14ac:dyDescent="0.2">
      <c r="B56" s="33" t="s">
        <v>3</v>
      </c>
      <c r="C56" s="19">
        <f>SUM(C57:C59)</f>
        <v>79482.36</v>
      </c>
    </row>
    <row r="57" spans="2:3" x14ac:dyDescent="0.2">
      <c r="B57" s="28" t="s">
        <v>22</v>
      </c>
      <c r="C57" s="21">
        <v>64778.770000000004</v>
      </c>
    </row>
    <row r="58" spans="2:3" x14ac:dyDescent="0.2">
      <c r="B58" s="28" t="s">
        <v>113</v>
      </c>
      <c r="C58" s="21">
        <v>6258.4500000000007</v>
      </c>
    </row>
    <row r="59" spans="2:3" ht="13.5" thickBot="1" x14ac:dyDescent="0.25">
      <c r="B59" s="30" t="s">
        <v>3</v>
      </c>
      <c r="C59" s="31">
        <v>8445.1400000000012</v>
      </c>
    </row>
    <row r="60" spans="2:3" ht="13.5" thickBot="1" x14ac:dyDescent="0.25">
      <c r="B60" s="16" t="s">
        <v>9</v>
      </c>
      <c r="C60" s="17">
        <f>+C61+C63+C65+C67+C71+C74</f>
        <v>449763.45</v>
      </c>
    </row>
    <row r="61" spans="2:3" x14ac:dyDescent="0.2">
      <c r="B61" s="33" t="s">
        <v>36</v>
      </c>
      <c r="C61" s="19">
        <f>+C62</f>
        <v>127395.02000000002</v>
      </c>
    </row>
    <row r="62" spans="2:3" x14ac:dyDescent="0.2">
      <c r="B62" s="28" t="s">
        <v>29</v>
      </c>
      <c r="C62" s="21">
        <v>127395.02000000002</v>
      </c>
    </row>
    <row r="63" spans="2:3" x14ac:dyDescent="0.2">
      <c r="B63" s="33" t="s">
        <v>45</v>
      </c>
      <c r="C63" s="19">
        <f>SUM(C64:C64)</f>
        <v>10657.32</v>
      </c>
    </row>
    <row r="64" spans="2:3" x14ac:dyDescent="0.2">
      <c r="B64" s="28" t="s">
        <v>114</v>
      </c>
      <c r="C64" s="21">
        <v>10657.32</v>
      </c>
    </row>
    <row r="65" spans="2:3" x14ac:dyDescent="0.2">
      <c r="B65" s="33" t="s">
        <v>60</v>
      </c>
      <c r="C65" s="19">
        <f>+C66</f>
        <v>49699.270000000004</v>
      </c>
    </row>
    <row r="66" spans="2:3" x14ac:dyDescent="0.2">
      <c r="B66" s="28" t="s">
        <v>61</v>
      </c>
      <c r="C66" s="21">
        <v>49699.270000000004</v>
      </c>
    </row>
    <row r="67" spans="2:3" x14ac:dyDescent="0.2">
      <c r="B67" s="33" t="s">
        <v>10</v>
      </c>
      <c r="C67" s="19">
        <f>SUM(C68:C70)</f>
        <v>134904.43</v>
      </c>
    </row>
    <row r="68" spans="2:3" x14ac:dyDescent="0.2">
      <c r="B68" s="28" t="s">
        <v>117</v>
      </c>
      <c r="C68" s="21">
        <v>739.09999999999991</v>
      </c>
    </row>
    <row r="69" spans="2:3" x14ac:dyDescent="0.2">
      <c r="B69" s="28" t="s">
        <v>10</v>
      </c>
      <c r="C69" s="21">
        <v>42364.639999999999</v>
      </c>
    </row>
    <row r="70" spans="2:3" x14ac:dyDescent="0.2">
      <c r="B70" s="28" t="s">
        <v>41</v>
      </c>
      <c r="C70" s="21">
        <v>91800.69</v>
      </c>
    </row>
    <row r="71" spans="2:3" x14ac:dyDescent="0.2">
      <c r="B71" s="33" t="s">
        <v>11</v>
      </c>
      <c r="C71" s="19">
        <f>SUM(C72:C73)</f>
        <v>1431.12</v>
      </c>
    </row>
    <row r="72" spans="2:3" x14ac:dyDescent="0.2">
      <c r="B72" s="28" t="s">
        <v>11</v>
      </c>
      <c r="C72" s="21">
        <v>753.33</v>
      </c>
    </row>
    <row r="73" spans="2:3" x14ac:dyDescent="0.2">
      <c r="B73" s="28" t="s">
        <v>121</v>
      </c>
      <c r="C73" s="21">
        <v>677.79</v>
      </c>
    </row>
    <row r="74" spans="2:3" x14ac:dyDescent="0.2">
      <c r="B74" s="33" t="s">
        <v>12</v>
      </c>
      <c r="C74" s="19">
        <f>+SUM(C75:C76)</f>
        <v>125676.29</v>
      </c>
    </row>
    <row r="75" spans="2:3" x14ac:dyDescent="0.2">
      <c r="B75" s="28" t="s">
        <v>123</v>
      </c>
      <c r="C75" s="21">
        <v>7428.73</v>
      </c>
    </row>
    <row r="76" spans="2:3" ht="13.5" thickBot="1" x14ac:dyDescent="0.25">
      <c r="B76" s="28" t="s">
        <v>126</v>
      </c>
      <c r="C76" s="21">
        <v>118247.56</v>
      </c>
    </row>
    <row r="77" spans="2:3" ht="13.5" thickBot="1" x14ac:dyDescent="0.25">
      <c r="B77" s="16" t="s">
        <v>13</v>
      </c>
      <c r="C77" s="17">
        <f>+C78+C80+C84+C88</f>
        <v>1839697.7799999998</v>
      </c>
    </row>
    <row r="78" spans="2:3" x14ac:dyDescent="0.2">
      <c r="B78" s="33" t="s">
        <v>30</v>
      </c>
      <c r="C78" s="19">
        <f>+C79</f>
        <v>93279.999999999985</v>
      </c>
    </row>
    <row r="79" spans="2:3" x14ac:dyDescent="0.2">
      <c r="B79" s="28" t="s">
        <v>30</v>
      </c>
      <c r="C79" s="21">
        <v>93279.999999999985</v>
      </c>
    </row>
    <row r="80" spans="2:3" x14ac:dyDescent="0.2">
      <c r="B80" s="33" t="s">
        <v>14</v>
      </c>
      <c r="C80" s="19">
        <f>+SUM(C81:C83)</f>
        <v>214832.10999999996</v>
      </c>
    </row>
    <row r="81" spans="2:3" x14ac:dyDescent="0.2">
      <c r="B81" s="28" t="s">
        <v>81</v>
      </c>
      <c r="C81" s="21">
        <v>39390.050000000003</v>
      </c>
    </row>
    <row r="82" spans="2:3" x14ac:dyDescent="0.2">
      <c r="B82" s="28" t="s">
        <v>31</v>
      </c>
      <c r="C82" s="21">
        <v>170775.47999999998</v>
      </c>
    </row>
    <row r="83" spans="2:3" x14ac:dyDescent="0.2">
      <c r="B83" s="28" t="s">
        <v>82</v>
      </c>
      <c r="C83" s="21">
        <v>4666.58</v>
      </c>
    </row>
    <row r="84" spans="2:3" x14ac:dyDescent="0.2">
      <c r="B84" s="33" t="s">
        <v>49</v>
      </c>
      <c r="C84" s="19">
        <f>SUM(C85:C87)</f>
        <v>1509457.49</v>
      </c>
    </row>
    <row r="85" spans="2:3" x14ac:dyDescent="0.2">
      <c r="B85" s="28" t="s">
        <v>72</v>
      </c>
      <c r="C85" s="21">
        <v>1134685.06</v>
      </c>
    </row>
    <row r="86" spans="2:3" x14ac:dyDescent="0.2">
      <c r="B86" s="28" t="s">
        <v>84</v>
      </c>
      <c r="C86" s="21">
        <v>87652.43</v>
      </c>
    </row>
    <row r="87" spans="2:3" x14ac:dyDescent="0.2">
      <c r="B87" s="28" t="s">
        <v>64</v>
      </c>
      <c r="C87" s="21">
        <v>287120</v>
      </c>
    </row>
    <row r="88" spans="2:3" x14ac:dyDescent="0.2">
      <c r="B88" s="33" t="s">
        <v>32</v>
      </c>
      <c r="C88" s="19">
        <f>+C89</f>
        <v>22128.179999999997</v>
      </c>
    </row>
    <row r="89" spans="2:3" ht="13.5" thickBot="1" x14ac:dyDescent="0.25">
      <c r="B89" s="28" t="s">
        <v>33</v>
      </c>
      <c r="C89" s="21">
        <v>22128.179999999997</v>
      </c>
    </row>
    <row r="90" spans="2:3" ht="13.5" thickBot="1" x14ac:dyDescent="0.25">
      <c r="B90" s="16" t="s">
        <v>66</v>
      </c>
      <c r="C90" s="17">
        <v>148433.32999999999</v>
      </c>
    </row>
    <row r="91" spans="2:3" ht="13.5" thickBot="1" x14ac:dyDescent="0.25">
      <c r="B91" s="22" t="s">
        <v>20</v>
      </c>
      <c r="C91" s="5">
        <f>+C12+C26+C38+C60+C77+C90</f>
        <v>4761125.76</v>
      </c>
    </row>
    <row r="92" spans="2:3" ht="13.5" thickBot="1" x14ac:dyDescent="0.25">
      <c r="B92" s="23" t="s">
        <v>19</v>
      </c>
      <c r="C92" s="7">
        <v>275577.53999999998</v>
      </c>
    </row>
    <row r="93" spans="2:3" ht="13.5" thickBot="1" x14ac:dyDescent="0.25">
      <c r="B93" s="8" t="s">
        <v>21</v>
      </c>
      <c r="C93" s="6">
        <f>+C91+C92</f>
        <v>5036703.3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1496062992125984" bottom="0.31496062992125984" header="0.31496062992125984" footer="0.27559055118110237"/>
  <pageSetup scale="99" orientation="portrait" r:id="rId1"/>
  <headerFooter>
    <oddFooter>&amp;R&amp;P/&amp;N</oddFooter>
  </headerFooter>
  <rowBreaks count="1" manualBreakCount="1">
    <brk id="59" min="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12</vt:i4>
      </vt:variant>
    </vt:vector>
  </HeadingPairs>
  <TitlesOfParts>
    <vt:vector size="19" baseType="lpstr">
      <vt:lpstr>PI</vt:lpstr>
      <vt:lpstr>UPC</vt:lpstr>
      <vt:lpstr>GL</vt:lpstr>
      <vt:lpstr>FONDO GL</vt:lpstr>
      <vt:lpstr>FONDO GL CDI</vt:lpstr>
      <vt:lpstr>FONDO MUTUAL</vt:lpstr>
      <vt:lpstr>RC</vt:lpstr>
      <vt:lpstr>'FONDO GL'!Área_de_impresión</vt:lpstr>
      <vt:lpstr>'FONDO GL CDI'!Área_de_impresión</vt:lpstr>
      <vt:lpstr>'FONDO MUTUAL'!Área_de_impresión</vt:lpstr>
      <vt:lpstr>GL!Área_de_impresión</vt:lpstr>
      <vt:lpstr>'RC'!Área_de_impresión</vt:lpstr>
      <vt:lpstr>'FONDO GL'!Títulos_a_imprimir</vt:lpstr>
      <vt:lpstr>'FONDO GL CDI'!Títulos_a_imprimir</vt:lpstr>
      <vt:lpstr>'FONDO MUTUAL'!Títulos_a_imprimir</vt:lpstr>
      <vt:lpstr>GL!Títulos_a_imprimir</vt:lpstr>
      <vt:lpstr>PI!Títulos_a_imprimir</vt:lpstr>
      <vt:lpstr>'RC'!Títulos_a_imprimir</vt:lpstr>
      <vt:lpstr>UPC!Títulos_a_imprimir</vt:lpstr>
    </vt:vector>
  </TitlesOfParts>
  <Company>ZARAGOZA ROCHA Y ASOCIADOS S.C.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agamacosta</dc:creator>
  <cp:lastModifiedBy>Ricardo Bautista Reyes</cp:lastModifiedBy>
  <cp:lastPrinted>2016-10-27T19:16:42Z</cp:lastPrinted>
  <dcterms:created xsi:type="dcterms:W3CDTF">2008-10-13T19:04:10Z</dcterms:created>
  <dcterms:modified xsi:type="dcterms:W3CDTF">2016-12-21T20:09:22Z</dcterms:modified>
</cp:coreProperties>
</file>