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PROGRAMAS SUJETOS A REGLAS DE OPERACIÓN\1er TRIMESTRE\"/>
    </mc:Choice>
  </mc:AlternateContent>
  <workbookProtection lockStructure="1"/>
  <bookViews>
    <workbookView xWindow="0" yWindow="225" windowWidth="15195" windowHeight="7815"/>
  </bookViews>
  <sheets>
    <sheet name="UPC" sheetId="29" r:id="rId1"/>
    <sheet name="GL" sheetId="23" r:id="rId2"/>
    <sheet name="FONDO GL" sheetId="30" r:id="rId3"/>
    <sheet name="FONDO GL CDI" sheetId="31" r:id="rId4"/>
    <sheet name="FONDO MUTUAL" sheetId="26" r:id="rId5"/>
    <sheet name="RC" sheetId="24" r:id="rId6"/>
  </sheets>
  <externalReferences>
    <externalReference r:id="rId7"/>
  </externalReferences>
  <definedNames>
    <definedName name="_xlnm._FilterDatabase" localSheetId="0" hidden="1">UPC!$B$11:$D$80</definedName>
    <definedName name="_xlnm.Print_Area" localSheetId="2">'FONDO GL'!$B$1:$C$43</definedName>
    <definedName name="_xlnm.Print_Area" localSheetId="3">'FONDO GL CDI'!$B$1:$C$24</definedName>
    <definedName name="_xlnm.Print_Area" localSheetId="4">'FONDO MUTUAL'!$B$1:$C$142</definedName>
    <definedName name="_xlnm.Print_Area" localSheetId="1">GL!$B$1:$C$15</definedName>
    <definedName name="_xlnm.Print_Area" localSheetId="5">'RC'!$B$1:$C$99</definedName>
    <definedName name="FSD" localSheetId="2">'[1]Analitico Garantias Liquidas'!#REF!</definedName>
    <definedName name="FSD" localSheetId="3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2">'[1]Analitico Garantias Liquidas'!#REF!</definedName>
    <definedName name="Mensual_20_Analitico" localSheetId="3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2">'FONDO GL'!$1:$11</definedName>
    <definedName name="_xlnm.Print_Titles" localSheetId="3">'FONDO GL CDI'!$1:$11</definedName>
    <definedName name="_xlnm.Print_Titles" localSheetId="4">'FONDO MUTUAL'!$1:$11</definedName>
    <definedName name="_xlnm.Print_Titles" localSheetId="1">GL!$1:$11</definedName>
    <definedName name="_xlnm.Print_Titles" localSheetId="5">'RC'!$1:$11</definedName>
    <definedName name="_xlnm.Print_Titles" localSheetId="0">UPC!$1:$11</definedName>
  </definedNames>
  <calcPr calcId="162913"/>
</workbook>
</file>

<file path=xl/calcChain.xml><?xml version="1.0" encoding="utf-8"?>
<calcChain xmlns="http://schemas.openxmlformats.org/spreadsheetml/2006/main">
  <c r="C21" i="31" l="1"/>
  <c r="C18" i="31" s="1"/>
  <c r="C19" i="31"/>
  <c r="C16" i="31"/>
  <c r="C15" i="31" s="1"/>
  <c r="C13" i="31"/>
  <c r="C12" i="31"/>
  <c r="C39" i="30"/>
  <c r="C37" i="30"/>
  <c r="C34" i="30"/>
  <c r="C32" i="30"/>
  <c r="C29" i="30"/>
  <c r="C28" i="30" s="1"/>
  <c r="C26" i="30"/>
  <c r="C24" i="30"/>
  <c r="C21" i="30"/>
  <c r="C17" i="30"/>
  <c r="C15" i="30"/>
  <c r="C13" i="30"/>
  <c r="C24" i="31" l="1"/>
  <c r="C23" i="30"/>
  <c r="C36" i="30"/>
  <c r="C31" i="30"/>
  <c r="C12" i="30"/>
  <c r="C43" i="30" l="1"/>
  <c r="C77" i="29"/>
  <c r="C75" i="29"/>
  <c r="C73" i="29"/>
  <c r="C71" i="29"/>
  <c r="C68" i="29"/>
  <c r="C66" i="29"/>
  <c r="C64" i="29"/>
  <c r="C62" i="29"/>
  <c r="C60" i="29"/>
  <c r="C58" i="29"/>
  <c r="C56" i="29"/>
  <c r="C54" i="29"/>
  <c r="C51" i="29"/>
  <c r="C49" i="29"/>
  <c r="C47" i="29"/>
  <c r="C45" i="29"/>
  <c r="C43" i="29"/>
  <c r="C41" i="29"/>
  <c r="C39" i="29"/>
  <c r="C36" i="29"/>
  <c r="C33" i="29"/>
  <c r="C31" i="29"/>
  <c r="C29" i="29"/>
  <c r="C28" i="29"/>
  <c r="C26" i="29"/>
  <c r="C24" i="29"/>
  <c r="C22" i="29"/>
  <c r="C20" i="29"/>
  <c r="C17" i="29"/>
  <c r="C15" i="29"/>
  <c r="C13" i="29"/>
  <c r="C12" i="29"/>
  <c r="C70" i="29" l="1"/>
  <c r="C53" i="29"/>
  <c r="C38" i="29"/>
  <c r="C80" i="29"/>
  <c r="C91" i="24"/>
  <c r="C49" i="24"/>
  <c r="C55" i="24" l="1"/>
  <c r="C72" i="24"/>
  <c r="C63" i="24"/>
  <c r="C68" i="24" l="1"/>
  <c r="C57" i="24"/>
  <c r="C53" i="24"/>
  <c r="C39" i="24"/>
  <c r="C35" i="24"/>
  <c r="C32" i="24"/>
  <c r="C30" i="24"/>
  <c r="C19" i="24"/>
  <c r="C17" i="24"/>
  <c r="C13" i="23"/>
  <c r="C12" i="23" s="1"/>
  <c r="C15" i="23" s="1"/>
  <c r="C96" i="24" l="1"/>
  <c r="C93" i="24"/>
  <c r="C85" i="24"/>
  <c r="C83" i="24"/>
  <c r="C77" i="24"/>
  <c r="C75" i="24"/>
  <c r="C66" i="24"/>
  <c r="C61" i="24"/>
  <c r="C44" i="24"/>
  <c r="C43" i="24" s="1"/>
  <c r="C27" i="24"/>
  <c r="C25" i="24"/>
  <c r="C15" i="24"/>
  <c r="C13" i="24"/>
  <c r="C82" i="24" l="1"/>
  <c r="C60" i="24"/>
  <c r="C12" i="24"/>
  <c r="C29" i="24"/>
  <c r="C99" i="24" l="1"/>
  <c r="C81" i="26" l="1"/>
  <c r="C78" i="26"/>
  <c r="C43" i="26"/>
  <c r="C139" i="26" l="1"/>
  <c r="C135" i="26"/>
  <c r="C133" i="26"/>
  <c r="C127" i="26"/>
  <c r="C125" i="26"/>
  <c r="C115" i="26"/>
  <c r="C113" i="26"/>
  <c r="C109" i="26"/>
  <c r="C103" i="26"/>
  <c r="C101" i="26"/>
  <c r="C98" i="26"/>
  <c r="C94" i="26"/>
  <c r="C91" i="26"/>
  <c r="C86" i="26"/>
  <c r="C76" i="26"/>
  <c r="C73" i="26"/>
  <c r="C68" i="26"/>
  <c r="C62" i="26"/>
  <c r="C55" i="26"/>
  <c r="C50" i="26"/>
  <c r="C47" i="26"/>
  <c r="C40" i="26"/>
  <c r="C37" i="26"/>
  <c r="C29" i="26"/>
  <c r="C21" i="26"/>
  <c r="C17" i="26"/>
  <c r="C15" i="26"/>
  <c r="C13" i="26"/>
  <c r="C124" i="26" l="1"/>
  <c r="C90" i="26"/>
  <c r="C61" i="26"/>
  <c r="C42" i="26"/>
  <c r="C12" i="26"/>
  <c r="C142" i="26" l="1"/>
</calcChain>
</file>

<file path=xl/sharedStrings.xml><?xml version="1.0" encoding="utf-8"?>
<sst xmlns="http://schemas.openxmlformats.org/spreadsheetml/2006/main" count="367" uniqueCount="131">
  <si>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</si>
  <si>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</si>
  <si>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</si>
  <si>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</si>
  <si>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</si>
  <si>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</si>
  <si>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</si>
  <si>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</si>
  <si>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</si>
  <si>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</si>
  <si>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</si>
  <si>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</si>
  <si>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</si>
  <si>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</si>
  <si>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</si>
  <si>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</si>
  <si>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</si>
  <si>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</si>
  <si>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TOTAL DE APOYOS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</si>
  <si>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</si>
  <si>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</si>
  <si>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</si>
  <si>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</si>
  <si>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</si>
  <si>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</si>
  <si>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</si>
  <si>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</si>
  <si>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</si>
  <si>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</si>
  <si>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</si>
  <si>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</si>
  <si>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</si>
  <si>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</si>
  <si>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CENTRO - OCCIDENTE</t>
  </si>
  <si>
    <t>ESTADO DE MEXICO</t>
  </si>
  <si>
    <t>MORELIA</t>
  </si>
  <si>
    <t>TUXPAN</t>
  </si>
  <si>
    <t>PACHUCA DE SOTO</t>
  </si>
  <si>
    <t>REYNOSA</t>
  </si>
  <si>
    <t>TEHUANTEPEC</t>
  </si>
  <si>
    <t>GUASAVE</t>
  </si>
  <si>
    <t>BAJA CALIFORNIA</t>
  </si>
  <si>
    <t>TLAXCALA</t>
  </si>
  <si>
    <t>CD OBREGON</t>
  </si>
  <si>
    <t>HUAJUAPAN</t>
  </si>
  <si>
    <t>GUERRERO</t>
  </si>
  <si>
    <t>PETATLAN</t>
  </si>
  <si>
    <t>DURANGO</t>
  </si>
  <si>
    <t>CD VICTORIA</t>
  </si>
  <si>
    <t>VALLE HERMOSO</t>
  </si>
  <si>
    <t>TABASCO</t>
  </si>
  <si>
    <t>CARDENAS</t>
  </si>
  <si>
    <t>MAZATLAN</t>
  </si>
  <si>
    <t>IRAPUATO</t>
  </si>
  <si>
    <t>TEPATITLAN</t>
  </si>
  <si>
    <t>GUADALAJARA</t>
  </si>
  <si>
    <t>AGUASCALIENTES</t>
  </si>
  <si>
    <t>NUEVO LEON</t>
  </si>
  <si>
    <t>MONTERREY</t>
  </si>
  <si>
    <t>DELICIAS</t>
  </si>
  <si>
    <t>NUEVO CASAS GRANDES</t>
  </si>
  <si>
    <t>HIDALGO DEL PARRAL</t>
  </si>
  <si>
    <t>SAN LUIS POTOSI</t>
  </si>
  <si>
    <t>COAHUILA</t>
  </si>
  <si>
    <t>TORREON</t>
  </si>
  <si>
    <t>MONCLOVA</t>
  </si>
  <si>
    <t>SALTILLO</t>
  </si>
  <si>
    <t>CHILPANCINGO</t>
  </si>
  <si>
    <t>OMETEPEC</t>
  </si>
  <si>
    <t>MORELOS</t>
  </si>
  <si>
    <t>CUAUTLA</t>
  </si>
  <si>
    <t>BAJA CALIFORNIA SUR</t>
  </si>
  <si>
    <t>LA PAZ</t>
  </si>
  <si>
    <t>HERMOSILLO</t>
  </si>
  <si>
    <t>VICAM</t>
  </si>
  <si>
    <t>ENSENADA</t>
  </si>
  <si>
    <t>VILLAFLORES</t>
  </si>
  <si>
    <t>COMITAN</t>
  </si>
  <si>
    <t>VILLAHERMOSA</t>
  </si>
  <si>
    <t>CORPORATIVO</t>
  </si>
  <si>
    <t>COLIMA</t>
  </si>
  <si>
    <t>MEXICALI</t>
  </si>
  <si>
    <t>NAVOJOA</t>
  </si>
  <si>
    <t>Dirección General Adjunta de Promoción de Negocios y Coordinación Regional</t>
  </si>
  <si>
    <t>PROGRAMA PARA LA CONSTITUCION DE GARANTIAS LIQUIDAS</t>
  </si>
  <si>
    <t>TUXTEPEC</t>
  </si>
  <si>
    <t>PROGRAMA DE REDUCCION DE COSTOS DE ACCESO AL CREDITO</t>
  </si>
  <si>
    <t>CELAYA</t>
  </si>
  <si>
    <t>AMECA</t>
  </si>
  <si>
    <t>AUTLAN</t>
  </si>
  <si>
    <t>CD GUZMAN</t>
  </si>
  <si>
    <t>PUERTO VALLARTA</t>
  </si>
  <si>
    <t>ZAMORA</t>
  </si>
  <si>
    <t>MAGDALENA</t>
  </si>
  <si>
    <t>SABINAS</t>
  </si>
  <si>
    <t>GUADALUPE VICTORIA</t>
  </si>
  <si>
    <t>CD VALLES</t>
  </si>
  <si>
    <t>ATLACOMULCO</t>
  </si>
  <si>
    <t>PINOTEPA NACIONAL</t>
  </si>
  <si>
    <t>CORDOBA</t>
  </si>
  <si>
    <t>MARTINEZ DE LA TORRE</t>
  </si>
  <si>
    <t>PANUCO</t>
  </si>
  <si>
    <t>TONALA</t>
  </si>
  <si>
    <t>EMILIANO ZAPATA</t>
  </si>
  <si>
    <t>FONDO DE GARANTIAS LIQUIDAS</t>
  </si>
  <si>
    <t>POZA RICA</t>
  </si>
  <si>
    <t>FONDO MUTUAL DE GARANTIAS LIQUIDAS</t>
  </si>
  <si>
    <t>VALLE DE SANTIAGO</t>
  </si>
  <si>
    <t>LA BARCA</t>
  </si>
  <si>
    <t>APATZINGAN</t>
  </si>
  <si>
    <t>LA PIEDAD</t>
  </si>
  <si>
    <t>LAZARO CARDENAS</t>
  </si>
  <si>
    <t>MARAVATIO</t>
  </si>
  <si>
    <t>URUAPAN</t>
  </si>
  <si>
    <t>CD CONSTITUCION</t>
  </si>
  <si>
    <t>TLALTENANGO</t>
  </si>
  <si>
    <t>IXMIQUILPAN</t>
  </si>
  <si>
    <t>CD SERDAN</t>
  </si>
  <si>
    <t>TEZIUTLAN</t>
  </si>
  <si>
    <t>XALAPA</t>
  </si>
  <si>
    <t>QUINTANA ROO</t>
  </si>
  <si>
    <t>CHETUMAL</t>
  </si>
  <si>
    <t>TEPIC</t>
  </si>
  <si>
    <t>SAN ANDRES TUXTLA</t>
  </si>
  <si>
    <t>CD MANTE</t>
  </si>
  <si>
    <t>SAN LUIS RIO COLORADO</t>
  </si>
  <si>
    <t>FONDO DE GARANTIAS LIQUIDAS (CDI)</t>
  </si>
  <si>
    <t>ENERO - MARZO 2016</t>
  </si>
  <si>
    <t>PROGRAMA DE APOYO A UNIDADES DE PROMOCIÓN DE CRÉDITO</t>
  </si>
  <si>
    <t>ENERO  - MARZO 2016</t>
  </si>
  <si>
    <t>SOLIDARIDAD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</si>
</sst>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56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5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1" fillId="25" borderId="16" xfId="323" applyFont="1" applyFill="1" applyBorder="1" applyAlignment="1">
      <alignment horizontal="right" indent="1"/>
    </xf>
    <xf numFmtId="43" fontId="1" fillId="25" borderId="16" xfId="262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25" fillId="0" borderId="0" xfId="323" applyFont="1"/>
    <xf numFmtId="43" fontId="1" fillId="25" borderId="18" xfId="262" applyFont="1" applyFill="1" applyBorder="1" applyAlignment="1">
      <alignment horizontal="center" vertical="center" wrapText="1"/>
    </xf>
    <xf numFmtId="0" fontId="1" fillId="25" borderId="14" xfId="323" applyFont="1" applyFill="1" applyBorder="1" applyAlignment="1">
      <alignment horizontal="right" indent="1"/>
    </xf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1" fillId="0" borderId="0" xfId="323" applyBorder="1"/>
    <xf numFmtId="0" fontId="5" fillId="0" borderId="0" xfId="323" applyFont="1" applyAlignment="1">
      <alignment vertical="center" wrapText="1"/>
    </xf>
    <xf numFmtId="43" fontId="1" fillId="0" borderId="0" xfId="262" applyFont="1"/>
    <xf numFmtId="44" fontId="1" fillId="0" borderId="0" xfId="323" applyNumberFormat="1"/>
    <xf numFmtId="43" fontId="1" fillId="0" borderId="0" xfId="323" applyNumberFormat="1"/>
    <xf numFmtId="0" fontId="1" fillId="25" borderId="18" xfId="323" applyFont="1" applyFill="1" applyBorder="1" applyAlignment="1">
      <alignment horizontal="right" indent="1"/>
    </xf>
    <xf numFmtId="0" fontId="4" fillId="25" borderId="10" xfId="323" applyFont="1" applyFill="1" applyBorder="1" applyAlignment="1">
      <alignment horizontal="center"/>
    </xf>
    <xf numFmtId="43" fontId="4" fillId="25" borderId="15" xfId="262" applyFont="1" applyFill="1" applyBorder="1" applyAlignment="1">
      <alignment horizontal="center" vertical="center" wrapText="1"/>
    </xf>
    <xf numFmtId="0" fontId="4" fillId="25" borderId="19" xfId="323" applyFont="1" applyFill="1" applyBorder="1" applyAlignment="1"/>
    <xf numFmtId="0" fontId="4" fillId="25" borderId="14" xfId="323" applyFont="1" applyFill="1" applyBorder="1" applyAlignment="1">
      <alignment horizontal="left"/>
    </xf>
    <xf numFmtId="43" fontId="0" fillId="0" borderId="0" xfId="262" applyFont="1"/>
    <xf numFmtId="0" fontId="4" fillId="0" borderId="0" xfId="323" applyFont="1" applyBorder="1" applyAlignment="1">
      <alignment horizontal="center" wrapText="1"/>
    </xf>
    <xf numFmtId="0" fontId="1" fillId="25" borderId="20" xfId="323" applyFont="1" applyFill="1" applyBorder="1" applyAlignment="1">
      <alignment horizontal="right" indent="1"/>
    </xf>
    <xf numFmtId="43" fontId="1" fillId="25" borderId="20" xfId="262" applyFont="1" applyFill="1" applyBorder="1" applyAlignment="1">
      <alignment horizontal="center" vertical="center" wrapText="1"/>
    </xf>
    <xf numFmtId="0" fontId="1" fillId="0" borderId="0" xfId="323" applyAlignment="1">
      <alignment horizontal="left"/>
    </xf>
    <xf numFmtId="0" fontId="1" fillId="0" borderId="0" xfId="323" applyNumberFormat="1"/>
    <xf numFmtId="0" fontId="1" fillId="0" borderId="0" xfId="323" applyAlignment="1">
      <alignment horizontal="left" indent="1"/>
    </xf>
    <xf numFmtId="0" fontId="1" fillId="0" borderId="0" xfId="323" applyAlignment="1">
      <alignment horizontal="left" indent="2"/>
    </xf>
    <xf numFmtId="0" fontId="4" fillId="0" borderId="17" xfId="323" applyFont="1" applyBorder="1" applyAlignment="1">
      <alignment horizontal="left" vertical="top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152775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1724025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2447925</xdr:colOff>
      <xdr:row>0</xdr:row>
      <xdr:rowOff>0</xdr:rowOff>
    </xdr:from>
    <xdr:to>
      <xdr:col>2</xdr:col>
      <xdr:colOff>1104900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2447925</xdr:colOff>
      <xdr:row>0</xdr:row>
      <xdr:rowOff>0</xdr:rowOff>
    </xdr:from>
    <xdr:to>
      <xdr:col>2</xdr:col>
      <xdr:colOff>1104900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0</xdr:row>
      <xdr:rowOff>0</xdr:rowOff>
    </xdr:from>
    <xdr:to>
      <xdr:col>2</xdr:col>
      <xdr:colOff>1028700</xdr:colOff>
      <xdr:row>3</xdr:row>
      <xdr:rowOff>100257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2438400</xdr:colOff>
      <xdr:row>0</xdr:row>
      <xdr:rowOff>0</xdr:rowOff>
    </xdr:from>
    <xdr:to>
      <xdr:col>2</xdr:col>
      <xdr:colOff>1095375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Normal="100" workbookViewId="0">
      <selection activeCell="F34" sqref="F34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36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8" x14ac:dyDescent="0.2">
      <c r="A1" s="3"/>
      <c r="B1" s="2"/>
      <c r="C1" s="28"/>
    </row>
    <row r="2" spans="1:8" x14ac:dyDescent="0.2">
      <c r="A2" s="3"/>
      <c r="B2" s="2"/>
      <c r="C2" s="28"/>
    </row>
    <row r="3" spans="1:8" x14ac:dyDescent="0.2">
      <c r="A3" s="3"/>
      <c r="B3" s="4"/>
      <c r="C3" s="29"/>
    </row>
    <row r="4" spans="1:8" x14ac:dyDescent="0.2">
      <c r="A4" s="30"/>
      <c r="B4" s="31"/>
      <c r="C4" s="32"/>
      <c r="D4" s="33"/>
    </row>
    <row r="5" spans="1:8" x14ac:dyDescent="0.2">
      <c r="A5" s="3"/>
      <c r="B5" s="51" t="s">
        <v>83</v>
      </c>
      <c r="C5" s="51"/>
    </row>
    <row r="6" spans="1:8" x14ac:dyDescent="0.2">
      <c r="A6" s="3"/>
      <c r="B6" s="34"/>
      <c r="C6" s="34"/>
    </row>
    <row r="7" spans="1:8" ht="12.75" customHeight="1" x14ac:dyDescent="0.2">
      <c r="A7" s="3"/>
      <c r="B7" s="54" t="s">
        <v>128</v>
      </c>
      <c r="C7" s="54"/>
    </row>
    <row r="8" spans="1:8" x14ac:dyDescent="0.2">
      <c r="A8" s="3"/>
      <c r="B8" s="54"/>
      <c r="C8" s="54"/>
    </row>
    <row r="9" spans="1:8" x14ac:dyDescent="0.2">
      <c r="A9" s="3"/>
      <c r="B9" s="52" t="s">
        <v>129</v>
      </c>
      <c r="C9" s="52"/>
    </row>
    <row r="10" spans="1:8" ht="13.5" thickBot="1" x14ac:dyDescent="0.25">
      <c r="A10" s="3"/>
      <c r="B10" s="53"/>
      <c r="C10" s="53"/>
    </row>
    <row r="11" spans="1:8" ht="13.5" thickBot="1" x14ac:dyDescent="0.25">
      <c r="B11" s="11" t="s">
        <v>0</v>
      </c>
      <c r="C11" s="12" t="s">
        <v>15</v>
      </c>
      <c r="D11" s="2"/>
    </row>
    <row r="12" spans="1:8" ht="13.5" thickBot="1" x14ac:dyDescent="0.25">
      <c r="B12" s="13" t="s">
        <v>33</v>
      </c>
      <c r="C12" s="14">
        <f>SUM(C13,C15,C17,C20,C22,C24,C26)</f>
        <v>9887274.879999999</v>
      </c>
    </row>
    <row r="13" spans="1:8" x14ac:dyDescent="0.2">
      <c r="B13" s="15" t="s">
        <v>56</v>
      </c>
      <c r="C13" s="16">
        <f>SUM(C14)</f>
        <v>2590524</v>
      </c>
    </row>
    <row r="14" spans="1:8" x14ac:dyDescent="0.2">
      <c r="B14" s="17" t="s">
        <v>56</v>
      </c>
      <c r="C14" s="18">
        <v>2590524</v>
      </c>
      <c r="E14" s="35"/>
      <c r="F14" s="36"/>
      <c r="G14" s="36"/>
      <c r="H14" s="36"/>
    </row>
    <row r="15" spans="1:8" x14ac:dyDescent="0.2">
      <c r="B15" s="19" t="s">
        <v>80</v>
      </c>
      <c r="C15" s="16">
        <f>SUM(C16)</f>
        <v>249290</v>
      </c>
    </row>
    <row r="16" spans="1:8" x14ac:dyDescent="0.2">
      <c r="B16" s="17" t="s">
        <v>80</v>
      </c>
      <c r="C16" s="18">
        <v>249290</v>
      </c>
      <c r="E16" s="35"/>
    </row>
    <row r="17" spans="2:7" ht="12.75" customHeight="1" x14ac:dyDescent="0.2">
      <c r="B17" s="19" t="s">
        <v>1</v>
      </c>
      <c r="C17" s="16">
        <f>SUM(C18:C19)</f>
        <v>1874736.7</v>
      </c>
    </row>
    <row r="18" spans="2:7" x14ac:dyDescent="0.2">
      <c r="B18" s="17" t="s">
        <v>87</v>
      </c>
      <c r="C18" s="18">
        <v>185106.7</v>
      </c>
      <c r="E18" s="35"/>
      <c r="F18" s="36"/>
      <c r="G18" s="36"/>
    </row>
    <row r="19" spans="2:7" x14ac:dyDescent="0.2">
      <c r="B19" s="17" t="s">
        <v>53</v>
      </c>
      <c r="C19" s="18">
        <v>1689630</v>
      </c>
      <c r="E19" s="35"/>
    </row>
    <row r="20" spans="2:7" x14ac:dyDescent="0.2">
      <c r="B20" s="19" t="s">
        <v>32</v>
      </c>
      <c r="C20" s="16">
        <f>SUM(C21:C21)</f>
        <v>561264.17999999993</v>
      </c>
    </row>
    <row r="21" spans="2:7" x14ac:dyDescent="0.2">
      <c r="B21" s="17" t="s">
        <v>55</v>
      </c>
      <c r="C21" s="18">
        <v>561264.17999999993</v>
      </c>
      <c r="E21" s="35"/>
      <c r="F21" s="37"/>
    </row>
    <row r="22" spans="2:7" x14ac:dyDescent="0.2">
      <c r="B22" s="19" t="s">
        <v>23</v>
      </c>
      <c r="C22" s="16">
        <f>SUM(C23:C23)</f>
        <v>2361320</v>
      </c>
    </row>
    <row r="23" spans="2:7" x14ac:dyDescent="0.2">
      <c r="B23" s="17" t="s">
        <v>35</v>
      </c>
      <c r="C23" s="18">
        <v>2361320</v>
      </c>
      <c r="E23" s="35"/>
    </row>
    <row r="24" spans="2:7" x14ac:dyDescent="0.2">
      <c r="B24" s="19" t="s">
        <v>24</v>
      </c>
      <c r="C24" s="16">
        <f>SUM(C25:C25)</f>
        <v>2025140</v>
      </c>
    </row>
    <row r="25" spans="2:7" x14ac:dyDescent="0.2">
      <c r="B25" s="17" t="s">
        <v>25</v>
      </c>
      <c r="C25" s="18">
        <v>2025140</v>
      </c>
      <c r="E25" s="35"/>
    </row>
    <row r="26" spans="2:7" x14ac:dyDescent="0.2">
      <c r="B26" s="19" t="s">
        <v>2</v>
      </c>
      <c r="C26" s="16">
        <f>SUM(C27)</f>
        <v>225000</v>
      </c>
      <c r="F26" s="36"/>
      <c r="G26" s="36"/>
    </row>
    <row r="27" spans="2:7" ht="13.5" thickBot="1" x14ac:dyDescent="0.25">
      <c r="B27" s="38" t="s">
        <v>2</v>
      </c>
      <c r="C27" s="18">
        <v>225000</v>
      </c>
      <c r="E27" s="35"/>
    </row>
    <row r="28" spans="2:7" ht="13.5" thickBot="1" x14ac:dyDescent="0.25">
      <c r="B28" s="13" t="s">
        <v>4</v>
      </c>
      <c r="C28" s="14">
        <f>SUM(C29,C31,C33,C36)</f>
        <v>6249595.5999999996</v>
      </c>
    </row>
    <row r="29" spans="2:7" x14ac:dyDescent="0.2">
      <c r="B29" s="39" t="s">
        <v>41</v>
      </c>
      <c r="C29" s="40">
        <f>SUM(C30:C30)</f>
        <v>1502014</v>
      </c>
    </row>
    <row r="30" spans="2:7" x14ac:dyDescent="0.2">
      <c r="B30" s="24" t="s">
        <v>81</v>
      </c>
      <c r="C30" s="18">
        <v>1502014</v>
      </c>
      <c r="E30" s="35"/>
      <c r="F30" s="36"/>
      <c r="G30" s="36"/>
    </row>
    <row r="31" spans="2:7" x14ac:dyDescent="0.2">
      <c r="B31" s="23" t="s">
        <v>71</v>
      </c>
      <c r="C31" s="16">
        <f>SUM(C32:C32)</f>
        <v>2106382</v>
      </c>
    </row>
    <row r="32" spans="2:7" x14ac:dyDescent="0.2">
      <c r="B32" s="24" t="s">
        <v>72</v>
      </c>
      <c r="C32" s="18">
        <v>2106382</v>
      </c>
      <c r="E32" s="35"/>
      <c r="F32" s="36"/>
      <c r="G32" s="36"/>
    </row>
    <row r="33" spans="2:7" x14ac:dyDescent="0.2">
      <c r="B33" s="23" t="s">
        <v>20</v>
      </c>
      <c r="C33" s="16">
        <f>SUM(C34:C35)</f>
        <v>2316200</v>
      </c>
    </row>
    <row r="34" spans="2:7" x14ac:dyDescent="0.2">
      <c r="B34" s="24" t="s">
        <v>21</v>
      </c>
      <c r="C34" s="18">
        <v>2281400</v>
      </c>
      <c r="E34" s="35"/>
    </row>
    <row r="35" spans="2:7" x14ac:dyDescent="0.2">
      <c r="B35" s="24" t="s">
        <v>22</v>
      </c>
      <c r="C35" s="18">
        <v>34800</v>
      </c>
      <c r="E35" s="35"/>
    </row>
    <row r="36" spans="2:7" x14ac:dyDescent="0.2">
      <c r="B36" s="23" t="s">
        <v>5</v>
      </c>
      <c r="C36" s="16">
        <f>SUM(C37:C37)</f>
        <v>324999.59999999998</v>
      </c>
    </row>
    <row r="37" spans="2:7" ht="13.5" thickBot="1" x14ac:dyDescent="0.25">
      <c r="B37" s="24" t="s">
        <v>73</v>
      </c>
      <c r="C37" s="18">
        <v>324999.59999999998</v>
      </c>
      <c r="E37" s="35"/>
    </row>
    <row r="38" spans="2:7" ht="13.5" thickBot="1" x14ac:dyDescent="0.25">
      <c r="B38" s="41" t="s">
        <v>6</v>
      </c>
      <c r="C38" s="14">
        <f>SUM(C39,C41,C43,C45,C47,C49,C51)</f>
        <v>12555036.6</v>
      </c>
    </row>
    <row r="39" spans="2:7" x14ac:dyDescent="0.2">
      <c r="B39" s="39" t="s">
        <v>7</v>
      </c>
      <c r="C39" s="40">
        <f>SUM(C40:C40)</f>
        <v>540140</v>
      </c>
    </row>
    <row r="40" spans="2:7" x14ac:dyDescent="0.2">
      <c r="B40" s="24" t="s">
        <v>7</v>
      </c>
      <c r="C40" s="18">
        <v>540140</v>
      </c>
      <c r="E40" s="35"/>
      <c r="F40" s="36"/>
      <c r="G40" s="36"/>
    </row>
    <row r="41" spans="2:7" x14ac:dyDescent="0.2">
      <c r="B41" s="23" t="s">
        <v>63</v>
      </c>
      <c r="C41" s="16">
        <f>SUM(C42:C42)</f>
        <v>2167824</v>
      </c>
    </row>
    <row r="42" spans="2:7" x14ac:dyDescent="0.2">
      <c r="B42" s="24" t="s">
        <v>64</v>
      </c>
      <c r="C42" s="18">
        <v>2167824</v>
      </c>
      <c r="E42" s="35"/>
    </row>
    <row r="43" spans="2:7" x14ac:dyDescent="0.2">
      <c r="B43" s="23" t="s">
        <v>47</v>
      </c>
      <c r="C43" s="16">
        <f>SUM(C44:C44)</f>
        <v>225000</v>
      </c>
      <c r="F43" s="36"/>
      <c r="G43" s="36"/>
    </row>
    <row r="44" spans="2:7" x14ac:dyDescent="0.2">
      <c r="B44" s="24" t="s">
        <v>47</v>
      </c>
      <c r="C44" s="18">
        <v>225000</v>
      </c>
      <c r="E44" s="35"/>
    </row>
    <row r="45" spans="2:7" x14ac:dyDescent="0.2">
      <c r="B45" s="23" t="s">
        <v>57</v>
      </c>
      <c r="C45" s="16">
        <f>SUM(C46)</f>
        <v>304012.59999999998</v>
      </c>
    </row>
    <row r="46" spans="2:7" x14ac:dyDescent="0.2">
      <c r="B46" s="24" t="s">
        <v>58</v>
      </c>
      <c r="C46" s="18">
        <v>304012.59999999998</v>
      </c>
      <c r="E46" s="35"/>
    </row>
    <row r="47" spans="2:7" x14ac:dyDescent="0.2">
      <c r="B47" s="23" t="s">
        <v>62</v>
      </c>
      <c r="C47" s="16">
        <f>SUM(C48:C48)</f>
        <v>6445514</v>
      </c>
    </row>
    <row r="48" spans="2:7" x14ac:dyDescent="0.2">
      <c r="B48" s="24" t="s">
        <v>62</v>
      </c>
      <c r="C48" s="18">
        <v>6445514</v>
      </c>
      <c r="E48" s="35"/>
    </row>
    <row r="49" spans="2:7" x14ac:dyDescent="0.2">
      <c r="B49" s="23" t="s">
        <v>8</v>
      </c>
      <c r="C49" s="16">
        <f>SUM(C50:C50)</f>
        <v>682026</v>
      </c>
    </row>
    <row r="50" spans="2:7" x14ac:dyDescent="0.2">
      <c r="B50" s="24" t="s">
        <v>48</v>
      </c>
      <c r="C50" s="18">
        <v>682026</v>
      </c>
      <c r="E50" s="35"/>
    </row>
    <row r="51" spans="2:7" x14ac:dyDescent="0.2">
      <c r="B51" s="23" t="s">
        <v>3</v>
      </c>
      <c r="C51" s="16">
        <f>SUM(C52:C52)</f>
        <v>2190520</v>
      </c>
    </row>
    <row r="52" spans="2:7" ht="13.5" thickBot="1" x14ac:dyDescent="0.25">
      <c r="B52" s="27" t="s">
        <v>3</v>
      </c>
      <c r="C52" s="26">
        <v>2190520</v>
      </c>
      <c r="E52" s="35"/>
    </row>
    <row r="53" spans="2:7" ht="13.5" thickBot="1" x14ac:dyDescent="0.25">
      <c r="B53" s="41" t="s">
        <v>9</v>
      </c>
      <c r="C53" s="14">
        <f>SUM(C54,C56,C58,C60,C62,C64,C66,C68)</f>
        <v>31998266</v>
      </c>
    </row>
    <row r="54" spans="2:7" x14ac:dyDescent="0.2">
      <c r="B54" s="39" t="s">
        <v>34</v>
      </c>
      <c r="C54" s="40">
        <f>SUM(C55:C55)</f>
        <v>7166284</v>
      </c>
      <c r="F54" s="36"/>
      <c r="G54" s="36"/>
    </row>
    <row r="55" spans="2:7" x14ac:dyDescent="0.2">
      <c r="B55" s="24" t="s">
        <v>27</v>
      </c>
      <c r="C55" s="18">
        <v>7166284</v>
      </c>
      <c r="E55" s="35"/>
    </row>
    <row r="56" spans="2:7" x14ac:dyDescent="0.2">
      <c r="B56" s="23" t="s">
        <v>45</v>
      </c>
      <c r="C56" s="16">
        <f>SUM(C57:C57)</f>
        <v>1297580</v>
      </c>
    </row>
    <row r="57" spans="2:7" x14ac:dyDescent="0.2">
      <c r="B57" s="24" t="s">
        <v>67</v>
      </c>
      <c r="C57" s="18">
        <v>1297580</v>
      </c>
      <c r="E57" s="35"/>
      <c r="F57" s="36"/>
      <c r="G57" s="36"/>
    </row>
    <row r="58" spans="2:7" x14ac:dyDescent="0.2">
      <c r="B58" s="23" t="s">
        <v>26</v>
      </c>
      <c r="C58" s="16">
        <f>SUM(C59:C59)</f>
        <v>9902078</v>
      </c>
      <c r="F58" s="36"/>
      <c r="G58" s="36"/>
    </row>
    <row r="59" spans="2:7" x14ac:dyDescent="0.2">
      <c r="B59" s="24" t="s">
        <v>37</v>
      </c>
      <c r="C59" s="18">
        <v>9902078</v>
      </c>
      <c r="E59" s="35"/>
    </row>
    <row r="60" spans="2:7" x14ac:dyDescent="0.2">
      <c r="B60" s="23" t="s">
        <v>69</v>
      </c>
      <c r="C60" s="16">
        <f>SUM(C61)</f>
        <v>1790850</v>
      </c>
    </row>
    <row r="61" spans="2:7" x14ac:dyDescent="0.2">
      <c r="B61" s="24" t="s">
        <v>70</v>
      </c>
      <c r="C61" s="18">
        <v>1790850</v>
      </c>
      <c r="E61" s="35"/>
    </row>
    <row r="62" spans="2:7" x14ac:dyDescent="0.2">
      <c r="B62" s="23" t="s">
        <v>10</v>
      </c>
      <c r="C62" s="16">
        <f>SUM(C63:C63)</f>
        <v>1067500</v>
      </c>
      <c r="F62" s="36"/>
      <c r="G62" s="36"/>
    </row>
    <row r="63" spans="2:7" x14ac:dyDescent="0.2">
      <c r="B63" s="24" t="s">
        <v>10</v>
      </c>
      <c r="C63" s="18">
        <v>1067500</v>
      </c>
      <c r="E63" s="35"/>
    </row>
    <row r="64" spans="2:7" x14ac:dyDescent="0.2">
      <c r="B64" s="23" t="s">
        <v>11</v>
      </c>
      <c r="C64" s="16">
        <f>SUM(C65:C65)</f>
        <v>5673330</v>
      </c>
    </row>
    <row r="65" spans="2:7" x14ac:dyDescent="0.2">
      <c r="B65" s="24" t="s">
        <v>11</v>
      </c>
      <c r="C65" s="18">
        <v>5673330</v>
      </c>
      <c r="E65" s="35"/>
    </row>
    <row r="66" spans="2:7" x14ac:dyDescent="0.2">
      <c r="B66" s="23" t="s">
        <v>42</v>
      </c>
      <c r="C66" s="16">
        <f>SUM(C67)</f>
        <v>2607194</v>
      </c>
    </row>
    <row r="67" spans="2:7" x14ac:dyDescent="0.2">
      <c r="B67" s="24" t="s">
        <v>42</v>
      </c>
      <c r="C67" s="18">
        <v>2607194</v>
      </c>
      <c r="E67" s="35"/>
    </row>
    <row r="68" spans="2:7" x14ac:dyDescent="0.2">
      <c r="B68" s="23" t="s">
        <v>12</v>
      </c>
      <c r="C68" s="16">
        <f>SUM(C69:C69)</f>
        <v>2493450</v>
      </c>
    </row>
    <row r="69" spans="2:7" ht="13.5" thickBot="1" x14ac:dyDescent="0.25">
      <c r="B69" s="24" t="s">
        <v>12</v>
      </c>
      <c r="C69" s="18">
        <v>2493450</v>
      </c>
      <c r="E69" s="35"/>
      <c r="F69" s="36"/>
      <c r="G69" s="36"/>
    </row>
    <row r="70" spans="2:7" ht="13.5" thickBot="1" x14ac:dyDescent="0.25">
      <c r="B70" s="13" t="s">
        <v>13</v>
      </c>
      <c r="C70" s="14">
        <f>+C71+C73+C75+C77</f>
        <v>8199382</v>
      </c>
    </row>
    <row r="71" spans="2:7" x14ac:dyDescent="0.2">
      <c r="B71" s="15" t="s">
        <v>28</v>
      </c>
      <c r="C71" s="16">
        <f>SUM(C72)</f>
        <v>789430</v>
      </c>
      <c r="F71" s="36"/>
      <c r="G71" s="36"/>
    </row>
    <row r="72" spans="2:7" x14ac:dyDescent="0.2">
      <c r="B72" s="17" t="s">
        <v>28</v>
      </c>
      <c r="C72" s="18">
        <v>789430</v>
      </c>
      <c r="E72" s="35"/>
    </row>
    <row r="73" spans="2:7" x14ac:dyDescent="0.2">
      <c r="B73" s="19" t="s">
        <v>14</v>
      </c>
      <c r="C73" s="16">
        <f>SUM(C74:C74)</f>
        <v>3984030.0000000005</v>
      </c>
    </row>
    <row r="74" spans="2:7" x14ac:dyDescent="0.2">
      <c r="B74" s="17" t="s">
        <v>29</v>
      </c>
      <c r="C74" s="18">
        <v>3984030.0000000005</v>
      </c>
      <c r="E74" s="35"/>
    </row>
    <row r="75" spans="2:7" x14ac:dyDescent="0.2">
      <c r="B75" s="19" t="s">
        <v>120</v>
      </c>
      <c r="C75" s="16">
        <f>SUM(C76)</f>
        <v>548950</v>
      </c>
      <c r="F75" s="36"/>
      <c r="G75" s="36"/>
    </row>
    <row r="76" spans="2:7" x14ac:dyDescent="0.2">
      <c r="B76" s="17" t="s">
        <v>121</v>
      </c>
      <c r="C76" s="18">
        <v>548950</v>
      </c>
      <c r="E76" s="35"/>
    </row>
    <row r="77" spans="2:7" x14ac:dyDescent="0.2">
      <c r="B77" s="19" t="s">
        <v>30</v>
      </c>
      <c r="C77" s="16">
        <f>SUM(C78)</f>
        <v>2876972</v>
      </c>
      <c r="F77" s="36"/>
      <c r="G77" s="36"/>
    </row>
    <row r="78" spans="2:7" ht="14.25" customHeight="1" thickBot="1" x14ac:dyDescent="0.25">
      <c r="B78" s="38" t="s">
        <v>31</v>
      </c>
      <c r="C78" s="26">
        <v>2876972</v>
      </c>
      <c r="E78" s="35"/>
      <c r="F78" s="36"/>
      <c r="G78" s="36"/>
    </row>
    <row r="79" spans="2:7" ht="14.25" customHeight="1" thickBot="1" x14ac:dyDescent="0.25">
      <c r="B79" s="13" t="s">
        <v>79</v>
      </c>
      <c r="C79" s="5">
        <v>697170.56</v>
      </c>
      <c r="E79" s="35"/>
    </row>
    <row r="80" spans="2:7" ht="13.5" thickBot="1" x14ac:dyDescent="0.25">
      <c r="B80" s="42" t="s">
        <v>18</v>
      </c>
      <c r="C80" s="5">
        <f>SUM(C12,C79,C28,C38,C53,C70)</f>
        <v>69586725.640000001</v>
      </c>
      <c r="D80" s="43"/>
      <c r="E80" s="43"/>
    </row>
  </sheetData>
  <mergeCells count="5">
    <mergeCell ref="B5:C5"/>
    <mergeCell ref="B9:C9"/>
    <mergeCell ref="B10:C10"/>
    <mergeCell ref="B7:C7"/>
    <mergeCell ref="B8:C8"/>
  </mergeCells>
  <pageMargins left="0.74803149606299213" right="0.74803149606299213" top="0.78740157480314965" bottom="0.98425196850393704" header="0" footer="0"/>
  <pageSetup orientation="portrait" r:id="rId1"/>
  <headerFooter alignWithMargins="0"/>
  <rowBreaks count="1" manualBreakCount="1"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selection activeCell="B28" sqref="B28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18.140625" style="1" customWidth="1"/>
    <col min="6" max="6" width="28.7109375" style="1" customWidth="1"/>
    <col min="7" max="16384" width="11.42578125" style="1"/>
  </cols>
  <sheetData>
    <row r="1" spans="1:7" x14ac:dyDescent="0.2">
      <c r="A1" s="3"/>
      <c r="B1" s="2"/>
      <c r="C1" s="6"/>
      <c r="D1" s="6"/>
    </row>
    <row r="2" spans="1:7" x14ac:dyDescent="0.2">
      <c r="A2" s="3"/>
      <c r="B2" s="2"/>
      <c r="C2" s="6"/>
      <c r="D2" s="6"/>
    </row>
    <row r="3" spans="1:7" x14ac:dyDescent="0.2">
      <c r="A3" s="3"/>
      <c r="B3" s="2"/>
      <c r="C3" s="6"/>
      <c r="D3" s="6"/>
    </row>
    <row r="4" spans="1:7" x14ac:dyDescent="0.2">
      <c r="A4" s="3"/>
      <c r="B4" s="2"/>
      <c r="C4" s="6"/>
      <c r="D4" s="6"/>
    </row>
    <row r="5" spans="1:7" x14ac:dyDescent="0.2">
      <c r="B5" s="51" t="s">
        <v>83</v>
      </c>
      <c r="C5" s="51"/>
      <c r="D5" s="7"/>
    </row>
    <row r="6" spans="1:7" ht="12.75" customHeight="1" x14ac:dyDescent="0.25">
      <c r="B6" s="8"/>
      <c r="C6" s="8"/>
    </row>
    <row r="7" spans="1:7" x14ac:dyDescent="0.2">
      <c r="B7" s="54" t="s">
        <v>84</v>
      </c>
      <c r="C7" s="54"/>
      <c r="D7" s="9"/>
    </row>
    <row r="8" spans="1:7" x14ac:dyDescent="0.2">
      <c r="B8" s="10"/>
      <c r="C8" s="10"/>
      <c r="D8" s="9"/>
    </row>
    <row r="9" spans="1:7" x14ac:dyDescent="0.2">
      <c r="B9" s="55" t="s">
        <v>127</v>
      </c>
      <c r="C9" s="55"/>
      <c r="D9" s="9"/>
    </row>
    <row r="10" spans="1:7" ht="13.5" thickBot="1" x14ac:dyDescent="0.25">
      <c r="B10" s="53"/>
      <c r="C10" s="53"/>
    </row>
    <row r="11" spans="1:7" ht="13.5" thickBot="1" x14ac:dyDescent="0.25">
      <c r="B11" s="11" t="s">
        <v>0</v>
      </c>
      <c r="C11" s="12" t="s">
        <v>15</v>
      </c>
      <c r="G11"/>
    </row>
    <row r="12" spans="1:7" ht="13.5" thickBot="1" x14ac:dyDescent="0.25">
      <c r="B12" s="13" t="s">
        <v>13</v>
      </c>
      <c r="C12" s="14">
        <f>+C13</f>
        <v>446000</v>
      </c>
      <c r="G12"/>
    </row>
    <row r="13" spans="1:7" x14ac:dyDescent="0.2">
      <c r="B13" s="15" t="s">
        <v>50</v>
      </c>
      <c r="C13" s="16">
        <f>SUM(C14:C14)</f>
        <v>446000</v>
      </c>
      <c r="G13"/>
    </row>
    <row r="14" spans="1:7" ht="13.5" thickBot="1" x14ac:dyDescent="0.25">
      <c r="B14" s="17" t="s">
        <v>51</v>
      </c>
      <c r="C14" s="18">
        <v>446000</v>
      </c>
      <c r="G14"/>
    </row>
    <row r="15" spans="1:7" ht="13.5" thickBot="1" x14ac:dyDescent="0.25">
      <c r="B15" s="20" t="s">
        <v>18</v>
      </c>
      <c r="C15" s="5">
        <f>C12</f>
        <v>446000</v>
      </c>
      <c r="G15"/>
    </row>
    <row r="16" spans="1:7" x14ac:dyDescent="0.2">
      <c r="E16"/>
      <c r="F16"/>
      <c r="G16"/>
    </row>
    <row r="17" spans="5:7" x14ac:dyDescent="0.2">
      <c r="E17"/>
      <c r="F17"/>
      <c r="G17"/>
    </row>
    <row r="18" spans="5:7" x14ac:dyDescent="0.2">
      <c r="E18"/>
      <c r="F18"/>
      <c r="G18"/>
    </row>
    <row r="19" spans="5:7" x14ac:dyDescent="0.2">
      <c r="E19"/>
      <c r="F19"/>
      <c r="G19"/>
    </row>
    <row r="20" spans="5:7" x14ac:dyDescent="0.2">
      <c r="E20"/>
      <c r="F20"/>
      <c r="G20"/>
    </row>
    <row r="21" spans="5:7" x14ac:dyDescent="0.2">
      <c r="E21"/>
      <c r="F21"/>
      <c r="G21"/>
    </row>
    <row r="22" spans="5:7" x14ac:dyDescent="0.2">
      <c r="E22"/>
      <c r="F22"/>
      <c r="G22"/>
    </row>
    <row r="23" spans="5:7" x14ac:dyDescent="0.2">
      <c r="E23"/>
      <c r="F23"/>
      <c r="G23"/>
    </row>
    <row r="24" spans="5:7" x14ac:dyDescent="0.2">
      <c r="E24"/>
      <c r="F24"/>
      <c r="G24"/>
    </row>
    <row r="25" spans="5:7" x14ac:dyDescent="0.2">
      <c r="E25"/>
      <c r="F25"/>
      <c r="G25"/>
    </row>
    <row r="26" spans="5:7" x14ac:dyDescent="0.2">
      <c r="E26"/>
      <c r="F26"/>
    </row>
    <row r="27" spans="5:7" x14ac:dyDescent="0.2">
      <c r="E27"/>
      <c r="F27"/>
    </row>
    <row r="28" spans="5:7" x14ac:dyDescent="0.2">
      <c r="E28"/>
      <c r="F28"/>
    </row>
    <row r="29" spans="5:7" x14ac:dyDescent="0.2">
      <c r="E29"/>
      <c r="F29"/>
    </row>
    <row r="30" spans="5:7" x14ac:dyDescent="0.2">
      <c r="E30"/>
      <c r="F30"/>
    </row>
    <row r="31" spans="5:7" x14ac:dyDescent="0.2">
      <c r="E31"/>
      <c r="F31"/>
    </row>
    <row r="32" spans="5:7" x14ac:dyDescent="0.2">
      <c r="E32"/>
      <c r="F32"/>
    </row>
    <row r="33" spans="5:6" x14ac:dyDescent="0.2">
      <c r="E33"/>
      <c r="F33"/>
    </row>
    <row r="34" spans="5:6" x14ac:dyDescent="0.2">
      <c r="E34"/>
      <c r="F34"/>
    </row>
    <row r="35" spans="5:6" x14ac:dyDescent="0.2">
      <c r="E35"/>
      <c r="F35"/>
    </row>
    <row r="36" spans="5:6" x14ac:dyDescent="0.2">
      <c r="E36"/>
      <c r="F36"/>
    </row>
    <row r="37" spans="5:6" x14ac:dyDescent="0.2">
      <c r="E37"/>
      <c r="F37"/>
    </row>
    <row r="38" spans="5:6" x14ac:dyDescent="0.2">
      <c r="E38"/>
      <c r="F38"/>
    </row>
    <row r="39" spans="5:6" x14ac:dyDescent="0.2">
      <c r="E39"/>
      <c r="F39"/>
    </row>
    <row r="40" spans="5:6" x14ac:dyDescent="0.2">
      <c r="E40"/>
      <c r="F40"/>
    </row>
    <row r="41" spans="5:6" x14ac:dyDescent="0.2">
      <c r="E41"/>
      <c r="F41"/>
    </row>
    <row r="42" spans="5:6" x14ac:dyDescent="0.2">
      <c r="E42"/>
      <c r="F42"/>
    </row>
    <row r="43" spans="5:6" x14ac:dyDescent="0.2">
      <c r="E43"/>
      <c r="F43"/>
    </row>
    <row r="44" spans="5:6" x14ac:dyDescent="0.2">
      <c r="E44"/>
      <c r="F44"/>
    </row>
    <row r="45" spans="5:6" x14ac:dyDescent="0.2">
      <c r="E45"/>
      <c r="F45"/>
    </row>
    <row r="46" spans="5:6" x14ac:dyDescent="0.2">
      <c r="E46"/>
      <c r="F46"/>
    </row>
    <row r="47" spans="5:6" x14ac:dyDescent="0.2">
      <c r="E47"/>
      <c r="F47"/>
    </row>
    <row r="48" spans="5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workbookViewId="0">
      <selection activeCell="E28" sqref="E28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5.7109375" style="1" customWidth="1"/>
    <col min="6" max="6" width="49.42578125" style="1" customWidth="1"/>
    <col min="7" max="16384" width="11.42578125" style="1"/>
  </cols>
  <sheetData>
    <row r="1" spans="1:4" x14ac:dyDescent="0.2">
      <c r="A1" s="3"/>
      <c r="B1" s="2"/>
      <c r="C1" s="6"/>
      <c r="D1" s="6"/>
    </row>
    <row r="2" spans="1:4" x14ac:dyDescent="0.2">
      <c r="A2" s="3"/>
      <c r="B2" s="2"/>
      <c r="C2" s="6"/>
      <c r="D2" s="6"/>
    </row>
    <row r="3" spans="1:4" x14ac:dyDescent="0.2">
      <c r="A3" s="3"/>
      <c r="B3" s="2"/>
      <c r="C3" s="6"/>
      <c r="D3" s="6"/>
    </row>
    <row r="4" spans="1:4" x14ac:dyDescent="0.2">
      <c r="A4" s="3"/>
      <c r="B4" s="4"/>
      <c r="C4" s="21"/>
      <c r="D4" s="21"/>
    </row>
    <row r="5" spans="1:4" x14ac:dyDescent="0.2">
      <c r="B5" s="51" t="s">
        <v>83</v>
      </c>
      <c r="C5" s="51"/>
      <c r="D5" s="22"/>
    </row>
    <row r="6" spans="1:4" ht="15" customHeight="1" x14ac:dyDescent="0.25">
      <c r="B6" s="8"/>
      <c r="C6" s="8"/>
    </row>
    <row r="7" spans="1:4" x14ac:dyDescent="0.2">
      <c r="B7" s="54" t="s">
        <v>104</v>
      </c>
      <c r="C7" s="54"/>
    </row>
    <row r="8" spans="1:4" x14ac:dyDescent="0.2">
      <c r="B8" s="44"/>
      <c r="C8" s="44"/>
    </row>
    <row r="9" spans="1:4" x14ac:dyDescent="0.2">
      <c r="B9" s="55" t="s">
        <v>127</v>
      </c>
      <c r="C9" s="55"/>
    </row>
    <row r="10" spans="1:4" ht="13.5" thickBot="1" x14ac:dyDescent="0.25">
      <c r="B10" s="53"/>
      <c r="C10" s="53"/>
    </row>
    <row r="11" spans="1:4" ht="13.5" thickBot="1" x14ac:dyDescent="0.25">
      <c r="B11" s="11" t="s">
        <v>0</v>
      </c>
      <c r="C11" s="12" t="s">
        <v>15</v>
      </c>
    </row>
    <row r="12" spans="1:4" ht="13.5" thickBot="1" x14ac:dyDescent="0.25">
      <c r="B12" s="13" t="s">
        <v>33</v>
      </c>
      <c r="C12" s="14">
        <f>+C13+C15+C17+C21</f>
        <v>10109569.699999999</v>
      </c>
    </row>
    <row r="13" spans="1:4" x14ac:dyDescent="0.2">
      <c r="B13" s="23" t="s">
        <v>80</v>
      </c>
      <c r="C13" s="16">
        <f>+C14</f>
        <v>5915774.7000000002</v>
      </c>
    </row>
    <row r="14" spans="1:4" x14ac:dyDescent="0.2">
      <c r="B14" s="24" t="s">
        <v>80</v>
      </c>
      <c r="C14" s="18">
        <v>5915774.7000000002</v>
      </c>
    </row>
    <row r="15" spans="1:4" x14ac:dyDescent="0.2">
      <c r="B15" s="23" t="s">
        <v>1</v>
      </c>
      <c r="C15" s="16">
        <f>+C16</f>
        <v>478800</v>
      </c>
    </row>
    <row r="16" spans="1:4" x14ac:dyDescent="0.2">
      <c r="B16" s="24" t="s">
        <v>87</v>
      </c>
      <c r="C16" s="18">
        <v>478800</v>
      </c>
    </row>
    <row r="17" spans="2:3" x14ac:dyDescent="0.2">
      <c r="B17" s="23" t="s">
        <v>32</v>
      </c>
      <c r="C17" s="16">
        <f>SUM(C18:C20)</f>
        <v>3442125</v>
      </c>
    </row>
    <row r="18" spans="2:3" x14ac:dyDescent="0.2">
      <c r="B18" s="24" t="s">
        <v>89</v>
      </c>
      <c r="C18" s="18">
        <v>1880600</v>
      </c>
    </row>
    <row r="19" spans="2:3" x14ac:dyDescent="0.2">
      <c r="B19" s="24" t="s">
        <v>108</v>
      </c>
      <c r="C19" s="18">
        <v>970125</v>
      </c>
    </row>
    <row r="20" spans="2:3" x14ac:dyDescent="0.2">
      <c r="B20" s="24" t="s">
        <v>91</v>
      </c>
      <c r="C20" s="18">
        <v>591400</v>
      </c>
    </row>
    <row r="21" spans="2:3" x14ac:dyDescent="0.2">
      <c r="B21" s="23" t="s">
        <v>23</v>
      </c>
      <c r="C21" s="16">
        <f>+C22</f>
        <v>272870</v>
      </c>
    </row>
    <row r="22" spans="2:3" ht="13.5" thickBot="1" x14ac:dyDescent="0.25">
      <c r="B22" s="24" t="s">
        <v>35</v>
      </c>
      <c r="C22" s="18">
        <v>272870</v>
      </c>
    </row>
    <row r="23" spans="2:3" ht="13.5" thickBot="1" x14ac:dyDescent="0.25">
      <c r="B23" s="13" t="s">
        <v>4</v>
      </c>
      <c r="C23" s="14">
        <f>+C24+C26</f>
        <v>875361.73</v>
      </c>
    </row>
    <row r="24" spans="2:3" x14ac:dyDescent="0.2">
      <c r="B24" s="23" t="s">
        <v>20</v>
      </c>
      <c r="C24" s="16">
        <f>+C25</f>
        <v>85544.6</v>
      </c>
    </row>
    <row r="25" spans="2:3" x14ac:dyDescent="0.2">
      <c r="B25" s="24" t="s">
        <v>22</v>
      </c>
      <c r="C25" s="18">
        <v>85544.6</v>
      </c>
    </row>
    <row r="26" spans="2:3" x14ac:dyDescent="0.2">
      <c r="B26" s="23" t="s">
        <v>5</v>
      </c>
      <c r="C26" s="16">
        <f>+C27</f>
        <v>789817.13</v>
      </c>
    </row>
    <row r="27" spans="2:3" ht="13.5" thickBot="1" x14ac:dyDescent="0.25">
      <c r="B27" s="24" t="s">
        <v>82</v>
      </c>
      <c r="C27" s="18">
        <v>789817.13</v>
      </c>
    </row>
    <row r="28" spans="2:3" ht="13.5" thickBot="1" x14ac:dyDescent="0.25">
      <c r="B28" s="13" t="s">
        <v>6</v>
      </c>
      <c r="C28" s="14">
        <f>+C29</f>
        <v>297870</v>
      </c>
    </row>
    <row r="29" spans="2:3" x14ac:dyDescent="0.2">
      <c r="B29" s="23" t="s">
        <v>7</v>
      </c>
      <c r="C29" s="16">
        <f>+C30</f>
        <v>297870</v>
      </c>
    </row>
    <row r="30" spans="2:3" ht="13.5" thickBot="1" x14ac:dyDescent="0.25">
      <c r="B30" s="24" t="s">
        <v>7</v>
      </c>
      <c r="C30" s="18">
        <v>297870</v>
      </c>
    </row>
    <row r="31" spans="2:3" ht="13.5" thickBot="1" x14ac:dyDescent="0.25">
      <c r="B31" s="13" t="s">
        <v>9</v>
      </c>
      <c r="C31" s="14">
        <f>+C32+C34</f>
        <v>312250</v>
      </c>
    </row>
    <row r="32" spans="2:3" x14ac:dyDescent="0.2">
      <c r="B32" s="23" t="s">
        <v>34</v>
      </c>
      <c r="C32" s="16">
        <f>+C33</f>
        <v>162250</v>
      </c>
    </row>
    <row r="33" spans="2:3" x14ac:dyDescent="0.2">
      <c r="B33" s="24" t="s">
        <v>97</v>
      </c>
      <c r="C33" s="18">
        <v>162250</v>
      </c>
    </row>
    <row r="34" spans="2:3" x14ac:dyDescent="0.2">
      <c r="B34" s="23" t="s">
        <v>42</v>
      </c>
      <c r="C34" s="16">
        <f>+C35</f>
        <v>150000</v>
      </c>
    </row>
    <row r="35" spans="2:3" ht="13.5" thickBot="1" x14ac:dyDescent="0.25">
      <c r="B35" s="24" t="s">
        <v>42</v>
      </c>
      <c r="C35" s="18">
        <v>150000</v>
      </c>
    </row>
    <row r="36" spans="2:3" ht="13.5" thickBot="1" x14ac:dyDescent="0.25">
      <c r="B36" s="13" t="s">
        <v>13</v>
      </c>
      <c r="C36" s="14">
        <f>+C37+C39</f>
        <v>1822000</v>
      </c>
    </row>
    <row r="37" spans="2:3" x14ac:dyDescent="0.2">
      <c r="B37" s="23" t="s">
        <v>28</v>
      </c>
      <c r="C37" s="16">
        <f>+C38</f>
        <v>560000</v>
      </c>
    </row>
    <row r="38" spans="2:3" x14ac:dyDescent="0.2">
      <c r="B38" s="24" t="s">
        <v>28</v>
      </c>
      <c r="C38" s="18">
        <v>560000</v>
      </c>
    </row>
    <row r="39" spans="2:3" x14ac:dyDescent="0.2">
      <c r="B39" s="23" t="s">
        <v>14</v>
      </c>
      <c r="C39" s="16">
        <f>SUM(C40:C42)</f>
        <v>1262000</v>
      </c>
    </row>
    <row r="40" spans="2:3" x14ac:dyDescent="0.2">
      <c r="B40" s="24" t="s">
        <v>77</v>
      </c>
      <c r="C40" s="18">
        <v>600000</v>
      </c>
    </row>
    <row r="41" spans="2:3" x14ac:dyDescent="0.2">
      <c r="B41" s="24" t="s">
        <v>29</v>
      </c>
      <c r="C41" s="18">
        <v>550000</v>
      </c>
    </row>
    <row r="42" spans="2:3" ht="13.5" thickBot="1" x14ac:dyDescent="0.25">
      <c r="B42" s="24" t="s">
        <v>76</v>
      </c>
      <c r="C42" s="18">
        <v>112000</v>
      </c>
    </row>
    <row r="43" spans="2:3" ht="13.5" thickBot="1" x14ac:dyDescent="0.25">
      <c r="B43" s="20" t="s">
        <v>18</v>
      </c>
      <c r="C43" s="5">
        <f>C12+C23+C28+C31+C36</f>
        <v>13417051.43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>
      <selection activeCell="C35" sqref="C3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4.42578125" style="1" customWidth="1"/>
    <col min="6" max="6" width="49.42578125" style="1" bestFit="1" customWidth="1"/>
    <col min="7" max="16384" width="11.42578125" style="1"/>
  </cols>
  <sheetData>
    <row r="1" spans="1:6" x14ac:dyDescent="0.2">
      <c r="A1" s="3"/>
      <c r="B1" s="2"/>
      <c r="C1" s="6"/>
      <c r="D1" s="6"/>
    </row>
    <row r="2" spans="1:6" x14ac:dyDescent="0.2">
      <c r="A2" s="3"/>
      <c r="B2" s="2"/>
      <c r="C2" s="6"/>
      <c r="D2" s="6"/>
    </row>
    <row r="3" spans="1:6" x14ac:dyDescent="0.2">
      <c r="A3" s="3"/>
      <c r="B3" s="2"/>
      <c r="C3" s="6"/>
      <c r="D3" s="6"/>
    </row>
    <row r="4" spans="1:6" x14ac:dyDescent="0.2">
      <c r="A4" s="3"/>
      <c r="B4" s="4"/>
      <c r="C4" s="21"/>
      <c r="D4" s="21"/>
    </row>
    <row r="5" spans="1:6" x14ac:dyDescent="0.2">
      <c r="B5" s="51" t="s">
        <v>83</v>
      </c>
      <c r="C5" s="51"/>
      <c r="D5" s="22"/>
    </row>
    <row r="6" spans="1:6" ht="15" customHeight="1" x14ac:dyDescent="0.25">
      <c r="B6" s="8"/>
      <c r="C6" s="8"/>
    </row>
    <row r="7" spans="1:6" x14ac:dyDescent="0.2">
      <c r="B7" s="54" t="s">
        <v>126</v>
      </c>
      <c r="C7" s="54"/>
    </row>
    <row r="8" spans="1:6" x14ac:dyDescent="0.2">
      <c r="B8" s="44"/>
      <c r="C8" s="44"/>
    </row>
    <row r="9" spans="1:6" x14ac:dyDescent="0.2">
      <c r="B9" s="55" t="s">
        <v>127</v>
      </c>
      <c r="C9" s="55"/>
    </row>
    <row r="10" spans="1:6" ht="13.5" thickBot="1" x14ac:dyDescent="0.25">
      <c r="B10" s="53"/>
      <c r="C10" s="53"/>
    </row>
    <row r="11" spans="1:6" ht="13.5" thickBot="1" x14ac:dyDescent="0.25">
      <c r="B11" s="11" t="s">
        <v>0</v>
      </c>
      <c r="C11" s="12" t="s">
        <v>15</v>
      </c>
    </row>
    <row r="12" spans="1:6" ht="13.5" thickBot="1" x14ac:dyDescent="0.25">
      <c r="B12" s="13" t="s">
        <v>33</v>
      </c>
      <c r="C12" s="14">
        <f>+C13</f>
        <v>29000</v>
      </c>
      <c r="E12" s="47"/>
      <c r="F12" s="48"/>
    </row>
    <row r="13" spans="1:6" x14ac:dyDescent="0.2">
      <c r="B13" s="23" t="s">
        <v>2</v>
      </c>
      <c r="C13" s="16">
        <f>+C14</f>
        <v>29000</v>
      </c>
      <c r="E13" s="49"/>
      <c r="F13" s="48"/>
    </row>
    <row r="14" spans="1:6" ht="13.5" thickBot="1" x14ac:dyDescent="0.25">
      <c r="B14" s="24" t="s">
        <v>2</v>
      </c>
      <c r="C14" s="18">
        <v>29000</v>
      </c>
      <c r="E14" s="50"/>
      <c r="F14" s="48"/>
    </row>
    <row r="15" spans="1:6" ht="13.5" thickBot="1" x14ac:dyDescent="0.25">
      <c r="B15" s="13" t="s">
        <v>9</v>
      </c>
      <c r="C15" s="14">
        <f>+C16</f>
        <v>1478500</v>
      </c>
      <c r="E15" s="47"/>
      <c r="F15" s="48"/>
    </row>
    <row r="16" spans="1:6" x14ac:dyDescent="0.2">
      <c r="B16" s="23" t="s">
        <v>10</v>
      </c>
      <c r="C16" s="16">
        <f>+C17</f>
        <v>1478500</v>
      </c>
      <c r="E16" s="49"/>
      <c r="F16" s="48"/>
    </row>
    <row r="17" spans="2:6" ht="13.5" thickBot="1" x14ac:dyDescent="0.25">
      <c r="B17" s="24" t="s">
        <v>10</v>
      </c>
      <c r="C17" s="18">
        <v>1478500</v>
      </c>
      <c r="E17" s="50"/>
      <c r="F17" s="48"/>
    </row>
    <row r="18" spans="2:6" ht="13.5" thickBot="1" x14ac:dyDescent="0.25">
      <c r="B18" s="13" t="s">
        <v>13</v>
      </c>
      <c r="C18" s="14">
        <f>+C19+C21</f>
        <v>1037823.57</v>
      </c>
      <c r="E18" s="47"/>
      <c r="F18" s="48"/>
    </row>
    <row r="19" spans="2:6" x14ac:dyDescent="0.2">
      <c r="B19" s="23" t="s">
        <v>120</v>
      </c>
      <c r="C19" s="16">
        <f>+C20</f>
        <v>4630</v>
      </c>
      <c r="E19" s="49"/>
      <c r="F19" s="48"/>
    </row>
    <row r="20" spans="2:6" x14ac:dyDescent="0.2">
      <c r="B20" s="24" t="s">
        <v>130</v>
      </c>
      <c r="C20" s="18">
        <v>4630</v>
      </c>
      <c r="E20" s="50"/>
      <c r="F20" s="48"/>
    </row>
    <row r="21" spans="2:6" x14ac:dyDescent="0.2">
      <c r="B21" s="23" t="s">
        <v>50</v>
      </c>
      <c r="C21" s="16">
        <f>SUM(C22:C23)</f>
        <v>1033193.57</v>
      </c>
      <c r="E21" s="49"/>
      <c r="F21" s="48"/>
    </row>
    <row r="22" spans="2:6" x14ac:dyDescent="0.2">
      <c r="B22" s="24" t="s">
        <v>103</v>
      </c>
      <c r="C22" s="18">
        <v>50000</v>
      </c>
      <c r="E22" s="50"/>
      <c r="F22" s="48"/>
    </row>
    <row r="23" spans="2:6" ht="13.5" thickBot="1" x14ac:dyDescent="0.25">
      <c r="B23" s="24" t="s">
        <v>78</v>
      </c>
      <c r="C23" s="18">
        <v>983193.57</v>
      </c>
      <c r="E23" s="50"/>
      <c r="F23" s="48"/>
    </row>
    <row r="24" spans="2:6" ht="13.5" thickBot="1" x14ac:dyDescent="0.25">
      <c r="B24" s="20" t="s">
        <v>18</v>
      </c>
      <c r="C24" s="5">
        <f>C12+C15+C18</f>
        <v>2545323.5699999998</v>
      </c>
      <c r="E24" s="50"/>
      <c r="F24" s="4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activeCell="G25" sqref="G2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6.42578125" style="1" bestFit="1" customWidth="1"/>
    <col min="6" max="16384" width="11.42578125" style="1"/>
  </cols>
  <sheetData>
    <row r="1" spans="1:5" x14ac:dyDescent="0.2">
      <c r="A1" s="3"/>
      <c r="B1" s="2"/>
      <c r="C1" s="6"/>
      <c r="D1" s="6"/>
    </row>
    <row r="2" spans="1:5" x14ac:dyDescent="0.2">
      <c r="A2" s="3"/>
      <c r="B2" s="2"/>
      <c r="C2" s="6"/>
      <c r="D2" s="6"/>
    </row>
    <row r="3" spans="1:5" x14ac:dyDescent="0.2">
      <c r="A3" s="3"/>
      <c r="B3" s="2"/>
      <c r="C3" s="6"/>
      <c r="D3" s="6"/>
    </row>
    <row r="4" spans="1:5" x14ac:dyDescent="0.2">
      <c r="A4" s="3"/>
      <c r="B4" s="4"/>
      <c r="C4" s="21"/>
      <c r="D4" s="21"/>
    </row>
    <row r="5" spans="1:5" ht="15" customHeight="1" x14ac:dyDescent="0.2">
      <c r="B5" s="51" t="s">
        <v>83</v>
      </c>
      <c r="C5" s="51"/>
      <c r="D5" s="22"/>
    </row>
    <row r="6" spans="1:5" ht="12.75" customHeight="1" x14ac:dyDescent="0.25">
      <c r="B6" s="8"/>
      <c r="C6" s="8"/>
    </row>
    <row r="7" spans="1:5" x14ac:dyDescent="0.2">
      <c r="B7" s="54" t="s">
        <v>106</v>
      </c>
      <c r="C7" s="54"/>
    </row>
    <row r="8" spans="1:5" x14ac:dyDescent="0.2">
      <c r="B8" s="10"/>
      <c r="C8" s="10"/>
    </row>
    <row r="9" spans="1:5" x14ac:dyDescent="0.2">
      <c r="B9" s="55" t="s">
        <v>127</v>
      </c>
      <c r="C9" s="55"/>
    </row>
    <row r="10" spans="1:5" ht="13.5" thickBot="1" x14ac:dyDescent="0.25">
      <c r="B10" s="53"/>
      <c r="C10" s="53"/>
      <c r="E10"/>
    </row>
    <row r="11" spans="1:5" ht="13.5" thickBot="1" x14ac:dyDescent="0.25">
      <c r="B11" s="11" t="s">
        <v>0</v>
      </c>
      <c r="C11" s="12" t="s">
        <v>15</v>
      </c>
      <c r="E11"/>
    </row>
    <row r="12" spans="1:5" ht="13.5" thickBot="1" x14ac:dyDescent="0.25">
      <c r="B12" s="13" t="s">
        <v>33</v>
      </c>
      <c r="C12" s="14">
        <f>+C13+C15+C17+C21+C29+C37+C40</f>
        <v>101111123.94525702</v>
      </c>
      <c r="E12"/>
    </row>
    <row r="13" spans="1:5" x14ac:dyDescent="0.2">
      <c r="B13" s="23" t="s">
        <v>56</v>
      </c>
      <c r="C13" s="16">
        <f>+C14</f>
        <v>8697882.5307369996</v>
      </c>
      <c r="E13"/>
    </row>
    <row r="14" spans="1:5" x14ac:dyDescent="0.2">
      <c r="B14" s="24" t="s">
        <v>56</v>
      </c>
      <c r="C14" s="18">
        <v>8697882.5307369996</v>
      </c>
      <c r="E14"/>
    </row>
    <row r="15" spans="1:5" x14ac:dyDescent="0.2">
      <c r="B15" s="23" t="s">
        <v>80</v>
      </c>
      <c r="C15" s="16">
        <f>+C16</f>
        <v>1269275.5957160001</v>
      </c>
      <c r="E15"/>
    </row>
    <row r="16" spans="1:5" x14ac:dyDescent="0.2">
      <c r="B16" s="24" t="s">
        <v>80</v>
      </c>
      <c r="C16" s="18">
        <v>1269275.5957160001</v>
      </c>
      <c r="E16"/>
    </row>
    <row r="17" spans="2:5" x14ac:dyDescent="0.2">
      <c r="B17" s="23" t="s">
        <v>1</v>
      </c>
      <c r="C17" s="16">
        <f>+SUM(C18:C20)</f>
        <v>5266912.7473809998</v>
      </c>
      <c r="E17"/>
    </row>
    <row r="18" spans="2:5" x14ac:dyDescent="0.2">
      <c r="B18" s="24" t="s">
        <v>87</v>
      </c>
      <c r="C18" s="18">
        <v>1568232.6650950001</v>
      </c>
      <c r="E18"/>
    </row>
    <row r="19" spans="2:5" x14ac:dyDescent="0.2">
      <c r="B19" s="24" t="s">
        <v>53</v>
      </c>
      <c r="C19" s="18">
        <v>1748109.6143429999</v>
      </c>
      <c r="E19"/>
    </row>
    <row r="20" spans="2:5" x14ac:dyDescent="0.2">
      <c r="B20" s="24" t="s">
        <v>107</v>
      </c>
      <c r="C20" s="18">
        <v>1950570.4679429999</v>
      </c>
      <c r="E20"/>
    </row>
    <row r="21" spans="2:5" x14ac:dyDescent="0.2">
      <c r="B21" s="23" t="s">
        <v>32</v>
      </c>
      <c r="C21" s="16">
        <f>+SUM(C22:C28)</f>
        <v>42412552.557411015</v>
      </c>
      <c r="E21"/>
    </row>
    <row r="22" spans="2:5" x14ac:dyDescent="0.2">
      <c r="B22" s="24" t="s">
        <v>88</v>
      </c>
      <c r="C22" s="18">
        <v>2055255.1898459999</v>
      </c>
      <c r="E22"/>
    </row>
    <row r="23" spans="2:5" x14ac:dyDescent="0.2">
      <c r="B23" s="24" t="s">
        <v>89</v>
      </c>
      <c r="C23" s="18">
        <v>726075.17808800004</v>
      </c>
      <c r="E23"/>
    </row>
    <row r="24" spans="2:5" x14ac:dyDescent="0.2">
      <c r="B24" s="24" t="s">
        <v>90</v>
      </c>
      <c r="C24" s="18">
        <v>3610125.5642429991</v>
      </c>
      <c r="E24"/>
    </row>
    <row r="25" spans="2:5" x14ac:dyDescent="0.2">
      <c r="B25" s="24" t="s">
        <v>55</v>
      </c>
      <c r="C25" s="18">
        <v>20839879.550760008</v>
      </c>
      <c r="E25"/>
    </row>
    <row r="26" spans="2:5" x14ac:dyDescent="0.2">
      <c r="B26" s="24" t="s">
        <v>108</v>
      </c>
      <c r="C26" s="18">
        <v>5286571.8833539989</v>
      </c>
      <c r="E26"/>
    </row>
    <row r="27" spans="2:5" x14ac:dyDescent="0.2">
      <c r="B27" s="24" t="s">
        <v>91</v>
      </c>
      <c r="C27" s="18">
        <v>1082219.4665669999</v>
      </c>
      <c r="E27"/>
    </row>
    <row r="28" spans="2:5" x14ac:dyDescent="0.2">
      <c r="B28" s="24" t="s">
        <v>54</v>
      </c>
      <c r="C28" s="18">
        <v>8812425.7245530076</v>
      </c>
      <c r="E28"/>
    </row>
    <row r="29" spans="2:5" x14ac:dyDescent="0.2">
      <c r="B29" s="23" t="s">
        <v>23</v>
      </c>
      <c r="C29" s="16">
        <f>+SUM(C30:C36)</f>
        <v>27876107.873485997</v>
      </c>
      <c r="E29"/>
    </row>
    <row r="30" spans="2:5" x14ac:dyDescent="0.2">
      <c r="B30" s="24" t="s">
        <v>109</v>
      </c>
      <c r="C30" s="18">
        <v>4160975.0762430001</v>
      </c>
      <c r="E30"/>
    </row>
    <row r="31" spans="2:5" x14ac:dyDescent="0.2">
      <c r="B31" s="24" t="s">
        <v>110</v>
      </c>
      <c r="C31" s="18">
        <v>4186183.2902030014</v>
      </c>
      <c r="E31"/>
    </row>
    <row r="32" spans="2:5" x14ac:dyDescent="0.2">
      <c r="B32" s="24" t="s">
        <v>111</v>
      </c>
      <c r="C32" s="18">
        <v>910714.15048399998</v>
      </c>
      <c r="E32"/>
    </row>
    <row r="33" spans="2:5" x14ac:dyDescent="0.2">
      <c r="B33" s="24" t="s">
        <v>112</v>
      </c>
      <c r="C33" s="18">
        <v>6642692.6516699987</v>
      </c>
      <c r="E33"/>
    </row>
    <row r="34" spans="2:5" x14ac:dyDescent="0.2">
      <c r="B34" s="24" t="s">
        <v>35</v>
      </c>
      <c r="C34" s="18">
        <v>1962513.6833539996</v>
      </c>
      <c r="E34"/>
    </row>
    <row r="35" spans="2:5" x14ac:dyDescent="0.2">
      <c r="B35" s="24" t="s">
        <v>113</v>
      </c>
      <c r="C35" s="18">
        <v>3164057.5687359991</v>
      </c>
      <c r="E35"/>
    </row>
    <row r="36" spans="2:5" x14ac:dyDescent="0.2">
      <c r="B36" s="24" t="s">
        <v>92</v>
      </c>
      <c r="C36" s="18">
        <v>6848971.4527960019</v>
      </c>
      <c r="E36"/>
    </row>
    <row r="37" spans="2:5" x14ac:dyDescent="0.2">
      <c r="B37" s="23" t="s">
        <v>24</v>
      </c>
      <c r="C37" s="16">
        <f>+SUM(C38:C39)</f>
        <v>6752595.1438350007</v>
      </c>
      <c r="E37"/>
    </row>
    <row r="38" spans="2:5" x14ac:dyDescent="0.2">
      <c r="B38" s="24" t="s">
        <v>25</v>
      </c>
      <c r="C38" s="18">
        <v>3441886.2049840009</v>
      </c>
      <c r="E38"/>
    </row>
    <row r="39" spans="2:5" x14ac:dyDescent="0.2">
      <c r="B39" s="24" t="s">
        <v>122</v>
      </c>
      <c r="C39" s="18">
        <v>3310708.9388509998</v>
      </c>
      <c r="E39"/>
    </row>
    <row r="40" spans="2:5" x14ac:dyDescent="0.2">
      <c r="B40" s="23" t="s">
        <v>2</v>
      </c>
      <c r="C40" s="16">
        <f>+C41</f>
        <v>8835797.4966910034</v>
      </c>
      <c r="E40"/>
    </row>
    <row r="41" spans="2:5" ht="13.5" thickBot="1" x14ac:dyDescent="0.25">
      <c r="B41" s="24" t="s">
        <v>2</v>
      </c>
      <c r="C41" s="18">
        <v>8835797.4966910034</v>
      </c>
      <c r="E41"/>
    </row>
    <row r="42" spans="2:5" ht="13.5" thickBot="1" x14ac:dyDescent="0.25">
      <c r="B42" s="13" t="s">
        <v>4</v>
      </c>
      <c r="C42" s="14">
        <f>+C43+C47+C50+C55</f>
        <v>107869219.84457204</v>
      </c>
      <c r="E42"/>
    </row>
    <row r="43" spans="2:5" x14ac:dyDescent="0.2">
      <c r="B43" s="23" t="s">
        <v>41</v>
      </c>
      <c r="C43" s="16">
        <f>SUM(C44:C46)</f>
        <v>5642549.384978001</v>
      </c>
      <c r="E43"/>
    </row>
    <row r="44" spans="2:5" x14ac:dyDescent="0.2">
      <c r="B44" s="24" t="s">
        <v>75</v>
      </c>
      <c r="C44" s="18">
        <v>477142.10544000001</v>
      </c>
      <c r="E44"/>
    </row>
    <row r="45" spans="2:5" x14ac:dyDescent="0.2">
      <c r="B45" s="24" t="s">
        <v>81</v>
      </c>
      <c r="C45" s="18">
        <v>3240972.3363280003</v>
      </c>
      <c r="E45"/>
    </row>
    <row r="46" spans="2:5" x14ac:dyDescent="0.2">
      <c r="B46" s="24" t="s">
        <v>125</v>
      </c>
      <c r="C46" s="18">
        <v>1924434.9432100004</v>
      </c>
      <c r="E46"/>
    </row>
    <row r="47" spans="2:5" x14ac:dyDescent="0.2">
      <c r="B47" s="23" t="s">
        <v>71</v>
      </c>
      <c r="C47" s="16">
        <f>+SUM(C48:C49)</f>
        <v>4758293.3872830002</v>
      </c>
      <c r="E47"/>
    </row>
    <row r="48" spans="2:5" x14ac:dyDescent="0.2">
      <c r="B48" s="24" t="s">
        <v>114</v>
      </c>
      <c r="C48" s="18">
        <v>1019274.212517</v>
      </c>
      <c r="E48"/>
    </row>
    <row r="49" spans="2:5" x14ac:dyDescent="0.2">
      <c r="B49" s="24" t="s">
        <v>72</v>
      </c>
      <c r="C49" s="18">
        <v>3739019.1747659999</v>
      </c>
      <c r="E49"/>
    </row>
    <row r="50" spans="2:5" x14ac:dyDescent="0.2">
      <c r="B50" s="23" t="s">
        <v>20</v>
      </c>
      <c r="C50" s="16">
        <f>+SUM(C51:C54)</f>
        <v>48580879.747520015</v>
      </c>
      <c r="E50"/>
    </row>
    <row r="51" spans="2:5" x14ac:dyDescent="0.2">
      <c r="B51" s="24" t="s">
        <v>21</v>
      </c>
      <c r="C51" s="18">
        <v>22919882.474104017</v>
      </c>
      <c r="E51"/>
    </row>
    <row r="52" spans="2:5" x14ac:dyDescent="0.2">
      <c r="B52" s="24" t="s">
        <v>40</v>
      </c>
      <c r="C52" s="18">
        <v>9946203.2704089973</v>
      </c>
      <c r="E52"/>
    </row>
    <row r="53" spans="2:5" x14ac:dyDescent="0.2">
      <c r="B53" s="24" t="s">
        <v>22</v>
      </c>
      <c r="C53" s="18">
        <v>13523926.059573004</v>
      </c>
      <c r="E53"/>
    </row>
    <row r="54" spans="2:5" x14ac:dyDescent="0.2">
      <c r="B54" s="24" t="s">
        <v>52</v>
      </c>
      <c r="C54" s="18">
        <v>2190867.943434</v>
      </c>
      <c r="E54"/>
    </row>
    <row r="55" spans="2:5" x14ac:dyDescent="0.2">
      <c r="B55" s="23" t="s">
        <v>5</v>
      </c>
      <c r="C55" s="16">
        <f>+SUM(C56:C60)</f>
        <v>48887497.324791014</v>
      </c>
      <c r="E55"/>
    </row>
    <row r="56" spans="2:5" x14ac:dyDescent="0.2">
      <c r="B56" s="24" t="s">
        <v>43</v>
      </c>
      <c r="C56" s="18">
        <v>18919592.271817014</v>
      </c>
      <c r="E56"/>
    </row>
    <row r="57" spans="2:5" x14ac:dyDescent="0.2">
      <c r="B57" s="24" t="s">
        <v>73</v>
      </c>
      <c r="C57" s="18">
        <v>12440475.937979994</v>
      </c>
      <c r="E57"/>
    </row>
    <row r="58" spans="2:5" x14ac:dyDescent="0.2">
      <c r="B58" s="24" t="s">
        <v>93</v>
      </c>
      <c r="C58" s="18">
        <v>8790091.8129300028</v>
      </c>
      <c r="E58"/>
    </row>
    <row r="59" spans="2:5" x14ac:dyDescent="0.2">
      <c r="B59" s="24" t="s">
        <v>82</v>
      </c>
      <c r="C59" s="18">
        <v>4430072.7906849999</v>
      </c>
      <c r="E59"/>
    </row>
    <row r="60" spans="2:5" ht="13.5" thickBot="1" x14ac:dyDescent="0.25">
      <c r="B60" s="27" t="s">
        <v>74</v>
      </c>
      <c r="C60" s="26">
        <v>4307264.5113790007</v>
      </c>
      <c r="E60"/>
    </row>
    <row r="61" spans="2:5" ht="13.5" thickBot="1" x14ac:dyDescent="0.25">
      <c r="B61" s="13" t="s">
        <v>6</v>
      </c>
      <c r="C61" s="14">
        <f>+C62+C68+C73+C76+C78+C81+C86</f>
        <v>110538846.59721902</v>
      </c>
      <c r="E61"/>
    </row>
    <row r="62" spans="2:5" x14ac:dyDescent="0.2">
      <c r="B62" s="23" t="s">
        <v>7</v>
      </c>
      <c r="C62" s="16">
        <f>SUM(C63:C67)</f>
        <v>15068824.723489998</v>
      </c>
      <c r="E62"/>
    </row>
    <row r="63" spans="2:5" x14ac:dyDescent="0.2">
      <c r="B63" s="24" t="s">
        <v>7</v>
      </c>
      <c r="C63" s="18">
        <v>2692881.2478319993</v>
      </c>
      <c r="E63"/>
    </row>
    <row r="64" spans="2:5" x14ac:dyDescent="0.2">
      <c r="B64" s="24" t="s">
        <v>17</v>
      </c>
      <c r="C64" s="18">
        <v>9880952.9035459999</v>
      </c>
      <c r="E64"/>
    </row>
    <row r="65" spans="2:5" x14ac:dyDescent="0.2">
      <c r="B65" s="24" t="s">
        <v>59</v>
      </c>
      <c r="C65" s="18">
        <v>1285593.3263900001</v>
      </c>
      <c r="E65"/>
    </row>
    <row r="66" spans="2:5" x14ac:dyDescent="0.2">
      <c r="B66" s="24" t="s">
        <v>61</v>
      </c>
      <c r="C66" s="18">
        <v>1184421.8847620001</v>
      </c>
      <c r="E66"/>
    </row>
    <row r="67" spans="2:5" x14ac:dyDescent="0.2">
      <c r="B67" s="24" t="s">
        <v>60</v>
      </c>
      <c r="C67" s="18">
        <v>24975.360959999998</v>
      </c>
      <c r="E67"/>
    </row>
    <row r="68" spans="2:5" x14ac:dyDescent="0.2">
      <c r="B68" s="23" t="s">
        <v>63</v>
      </c>
      <c r="C68" s="16">
        <f>+SUM(C69:C72)</f>
        <v>4669281.3165619979</v>
      </c>
      <c r="E68"/>
    </row>
    <row r="69" spans="2:5" x14ac:dyDescent="0.2">
      <c r="B69" s="24" t="s">
        <v>65</v>
      </c>
      <c r="C69" s="18">
        <v>289698.24898699997</v>
      </c>
      <c r="E69"/>
    </row>
    <row r="70" spans="2:5" x14ac:dyDescent="0.2">
      <c r="B70" s="24" t="s">
        <v>94</v>
      </c>
      <c r="C70" s="18">
        <v>172198.77902000002</v>
      </c>
      <c r="E70"/>
    </row>
    <row r="71" spans="2:5" x14ac:dyDescent="0.2">
      <c r="B71" s="24" t="s">
        <v>66</v>
      </c>
      <c r="C71" s="18">
        <v>3459442.9816099983</v>
      </c>
      <c r="E71"/>
    </row>
    <row r="72" spans="2:5" x14ac:dyDescent="0.2">
      <c r="B72" s="24" t="s">
        <v>64</v>
      </c>
      <c r="C72" s="18">
        <v>747941.30694499996</v>
      </c>
      <c r="E72"/>
    </row>
    <row r="73" spans="2:5" x14ac:dyDescent="0.2">
      <c r="B73" s="23" t="s">
        <v>47</v>
      </c>
      <c r="C73" s="16">
        <f>+SUM(C74:C75)</f>
        <v>7256566.5009130016</v>
      </c>
      <c r="E73"/>
    </row>
    <row r="74" spans="2:5" x14ac:dyDescent="0.2">
      <c r="B74" s="24" t="s">
        <v>47</v>
      </c>
      <c r="C74" s="18">
        <v>6327532.038881002</v>
      </c>
      <c r="E74"/>
    </row>
    <row r="75" spans="2:5" x14ac:dyDescent="0.2">
      <c r="B75" s="24" t="s">
        <v>95</v>
      </c>
      <c r="C75" s="18">
        <v>929034.46203200007</v>
      </c>
      <c r="E75"/>
    </row>
    <row r="76" spans="2:5" x14ac:dyDescent="0.2">
      <c r="B76" s="23" t="s">
        <v>57</v>
      </c>
      <c r="C76" s="16">
        <f>+C77</f>
        <v>26496558.978570018</v>
      </c>
      <c r="E76"/>
    </row>
    <row r="77" spans="2:5" x14ac:dyDescent="0.2">
      <c r="B77" s="24" t="s">
        <v>58</v>
      </c>
      <c r="C77" s="18">
        <v>26496558.978570018</v>
      </c>
      <c r="E77"/>
    </row>
    <row r="78" spans="2:5" x14ac:dyDescent="0.2">
      <c r="B78" s="23" t="s">
        <v>62</v>
      </c>
      <c r="C78" s="16">
        <f>SUM(C79:C80)</f>
        <v>13931864.381033991</v>
      </c>
      <c r="E78"/>
    </row>
    <row r="79" spans="2:5" x14ac:dyDescent="0.2">
      <c r="B79" s="24" t="s">
        <v>96</v>
      </c>
      <c r="C79" s="18">
        <v>10422074.410169993</v>
      </c>
      <c r="E79"/>
    </row>
    <row r="80" spans="2:5" x14ac:dyDescent="0.2">
      <c r="B80" s="24" t="s">
        <v>62</v>
      </c>
      <c r="C80" s="18">
        <v>3509789.9708639979</v>
      </c>
      <c r="E80"/>
    </row>
    <row r="81" spans="2:5" x14ac:dyDescent="0.2">
      <c r="B81" s="23" t="s">
        <v>8</v>
      </c>
      <c r="C81" s="16">
        <f>SUM(C82:C85)</f>
        <v>25846878.107933998</v>
      </c>
      <c r="E81"/>
    </row>
    <row r="82" spans="2:5" x14ac:dyDescent="0.2">
      <c r="B82" s="24" t="s">
        <v>124</v>
      </c>
      <c r="C82" s="18">
        <v>4027847.8607580015</v>
      </c>
      <c r="E82"/>
    </row>
    <row r="83" spans="2:5" x14ac:dyDescent="0.2">
      <c r="B83" s="24" t="s">
        <v>48</v>
      </c>
      <c r="C83" s="18">
        <v>4957698.8088960005</v>
      </c>
      <c r="E83"/>
    </row>
    <row r="84" spans="2:5" x14ac:dyDescent="0.2">
      <c r="B84" s="24" t="s">
        <v>38</v>
      </c>
      <c r="C84" s="18">
        <v>5101318.5685200002</v>
      </c>
      <c r="E84"/>
    </row>
    <row r="85" spans="2:5" x14ac:dyDescent="0.2">
      <c r="B85" s="24" t="s">
        <v>49</v>
      </c>
      <c r="C85" s="18">
        <v>11760012.869759997</v>
      </c>
      <c r="E85"/>
    </row>
    <row r="86" spans="2:5" x14ac:dyDescent="0.2">
      <c r="B86" s="23" t="s">
        <v>3</v>
      </c>
      <c r="C86" s="16">
        <f>+SUM(C87:C89)</f>
        <v>17268872.588716008</v>
      </c>
      <c r="E86"/>
    </row>
    <row r="87" spans="2:5" x14ac:dyDescent="0.2">
      <c r="B87" s="24" t="s">
        <v>19</v>
      </c>
      <c r="C87" s="18">
        <v>8827156.1187300067</v>
      </c>
      <c r="E87"/>
    </row>
    <row r="88" spans="2:5" x14ac:dyDescent="0.2">
      <c r="B88" s="24" t="s">
        <v>115</v>
      </c>
      <c r="C88" s="18">
        <v>2512679.0441170004</v>
      </c>
      <c r="E88"/>
    </row>
    <row r="89" spans="2:5" ht="13.5" thickBot="1" x14ac:dyDescent="0.25">
      <c r="B89" s="24" t="s">
        <v>3</v>
      </c>
      <c r="C89" s="18">
        <v>5929037.425869002</v>
      </c>
      <c r="E89"/>
    </row>
    <row r="90" spans="2:5" ht="13.5" thickBot="1" x14ac:dyDescent="0.25">
      <c r="B90" s="13" t="s">
        <v>9</v>
      </c>
      <c r="C90" s="14">
        <f>+C91+C94+C98+C101+C103+C109+C113+C115</f>
        <v>151992995.30064899</v>
      </c>
      <c r="E90"/>
    </row>
    <row r="91" spans="2:5" x14ac:dyDescent="0.2">
      <c r="B91" s="23" t="s">
        <v>34</v>
      </c>
      <c r="C91" s="16">
        <f>+SUM(C92:C93)</f>
        <v>7065085.2042199997</v>
      </c>
      <c r="E91"/>
    </row>
    <row r="92" spans="2:5" x14ac:dyDescent="0.2">
      <c r="B92" s="24" t="s">
        <v>97</v>
      </c>
      <c r="C92" s="18">
        <v>4388918.7430699999</v>
      </c>
      <c r="E92"/>
    </row>
    <row r="93" spans="2:5" x14ac:dyDescent="0.2">
      <c r="B93" s="24" t="s">
        <v>27</v>
      </c>
      <c r="C93" s="18">
        <v>2676166.4611499999</v>
      </c>
      <c r="E93"/>
    </row>
    <row r="94" spans="2:5" x14ac:dyDescent="0.2">
      <c r="B94" s="23" t="s">
        <v>45</v>
      </c>
      <c r="C94" s="16">
        <f>+SUM(C95:C97)</f>
        <v>52457874.309980981</v>
      </c>
      <c r="E94"/>
    </row>
    <row r="95" spans="2:5" x14ac:dyDescent="0.2">
      <c r="B95" s="24" t="s">
        <v>67</v>
      </c>
      <c r="C95" s="18">
        <v>19900309.72169498</v>
      </c>
      <c r="E95"/>
    </row>
    <row r="96" spans="2:5" x14ac:dyDescent="0.2">
      <c r="B96" s="24" t="s">
        <v>68</v>
      </c>
      <c r="C96" s="18">
        <v>5856184.0858289944</v>
      </c>
      <c r="E96"/>
    </row>
    <row r="97" spans="2:5" x14ac:dyDescent="0.2">
      <c r="B97" s="24" t="s">
        <v>46</v>
      </c>
      <c r="C97" s="18">
        <v>26701380.502457008</v>
      </c>
      <c r="E97"/>
    </row>
    <row r="98" spans="2:5" x14ac:dyDescent="0.2">
      <c r="B98" s="23" t="s">
        <v>26</v>
      </c>
      <c r="C98" s="16">
        <f>+SUM(C99:C100)</f>
        <v>4006018.7977960007</v>
      </c>
      <c r="E98"/>
    </row>
    <row r="99" spans="2:5" x14ac:dyDescent="0.2">
      <c r="B99" s="24" t="s">
        <v>116</v>
      </c>
      <c r="C99" s="18">
        <v>621912.02474500006</v>
      </c>
      <c r="E99"/>
    </row>
    <row r="100" spans="2:5" x14ac:dyDescent="0.2">
      <c r="B100" s="24" t="s">
        <v>37</v>
      </c>
      <c r="C100" s="18">
        <v>3384106.7730510007</v>
      </c>
      <c r="E100"/>
    </row>
    <row r="101" spans="2:5" x14ac:dyDescent="0.2">
      <c r="B101" s="23" t="s">
        <v>69</v>
      </c>
      <c r="C101" s="16">
        <f>+C102</f>
        <v>8062210.9435200002</v>
      </c>
      <c r="E101"/>
    </row>
    <row r="102" spans="2:5" x14ac:dyDescent="0.2">
      <c r="B102" s="24" t="s">
        <v>70</v>
      </c>
      <c r="C102" s="18">
        <v>8062210.9435200002</v>
      </c>
      <c r="E102"/>
    </row>
    <row r="103" spans="2:5" x14ac:dyDescent="0.2">
      <c r="B103" s="23" t="s">
        <v>10</v>
      </c>
      <c r="C103" s="16">
        <f>+SUM(C104:C108)</f>
        <v>10326400.856129</v>
      </c>
      <c r="E103"/>
    </row>
    <row r="104" spans="2:5" x14ac:dyDescent="0.2">
      <c r="B104" s="24" t="s">
        <v>44</v>
      </c>
      <c r="C104" s="18">
        <v>1224614.7890069999</v>
      </c>
      <c r="E104"/>
    </row>
    <row r="105" spans="2:5" x14ac:dyDescent="0.2">
      <c r="B105" s="24" t="s">
        <v>10</v>
      </c>
      <c r="C105" s="18">
        <v>5066854.14255</v>
      </c>
      <c r="E105"/>
    </row>
    <row r="106" spans="2:5" x14ac:dyDescent="0.2">
      <c r="B106" s="24" t="s">
        <v>98</v>
      </c>
      <c r="C106" s="18">
        <v>823350.65498000022</v>
      </c>
      <c r="E106"/>
    </row>
    <row r="107" spans="2:5" x14ac:dyDescent="0.2">
      <c r="B107" s="24" t="s">
        <v>39</v>
      </c>
      <c r="C107" s="18">
        <v>1887792.8805010002</v>
      </c>
      <c r="E107"/>
    </row>
    <row r="108" spans="2:5" x14ac:dyDescent="0.2">
      <c r="B108" s="24" t="s">
        <v>85</v>
      </c>
      <c r="C108" s="18">
        <v>1323788.389091</v>
      </c>
      <c r="E108"/>
    </row>
    <row r="109" spans="2:5" x14ac:dyDescent="0.2">
      <c r="B109" s="23" t="s">
        <v>11</v>
      </c>
      <c r="C109" s="16">
        <f>+SUM(C110:C112)</f>
        <v>14597518.073293006</v>
      </c>
      <c r="E109"/>
    </row>
    <row r="110" spans="2:5" x14ac:dyDescent="0.2">
      <c r="B110" s="24" t="s">
        <v>117</v>
      </c>
      <c r="C110" s="18">
        <v>3978977.1674000002</v>
      </c>
      <c r="E110"/>
    </row>
    <row r="111" spans="2:5" x14ac:dyDescent="0.2">
      <c r="B111" s="24" t="s">
        <v>11</v>
      </c>
      <c r="C111" s="18">
        <v>9028499.9878820051</v>
      </c>
      <c r="E111"/>
    </row>
    <row r="112" spans="2:5" x14ac:dyDescent="0.2">
      <c r="B112" s="45" t="s">
        <v>118</v>
      </c>
      <c r="C112" s="46">
        <v>1590040.9180110008</v>
      </c>
      <c r="E112"/>
    </row>
    <row r="113" spans="2:5" x14ac:dyDescent="0.2">
      <c r="B113" s="23" t="s">
        <v>42</v>
      </c>
      <c r="C113" s="16">
        <f>+C114</f>
        <v>3337218.8935440001</v>
      </c>
      <c r="E113"/>
    </row>
    <row r="114" spans="2:5" x14ac:dyDescent="0.2">
      <c r="B114" s="24" t="s">
        <v>42</v>
      </c>
      <c r="C114" s="18">
        <v>3337218.8935440001</v>
      </c>
      <c r="E114"/>
    </row>
    <row r="115" spans="2:5" x14ac:dyDescent="0.2">
      <c r="B115" s="23" t="s">
        <v>12</v>
      </c>
      <c r="C115" s="16">
        <f>+SUM(C116:C123)</f>
        <v>52140668.222166009</v>
      </c>
      <c r="E115"/>
    </row>
    <row r="116" spans="2:5" x14ac:dyDescent="0.2">
      <c r="B116" s="24" t="s">
        <v>99</v>
      </c>
      <c r="C116" s="18">
        <v>5789502.311280001</v>
      </c>
      <c r="E116"/>
    </row>
    <row r="117" spans="2:5" x14ac:dyDescent="0.2">
      <c r="B117" s="24" t="s">
        <v>100</v>
      </c>
      <c r="C117" s="18">
        <v>1446115.788962</v>
      </c>
      <c r="E117"/>
    </row>
    <row r="118" spans="2:5" x14ac:dyDescent="0.2">
      <c r="B118" s="24" t="s">
        <v>101</v>
      </c>
      <c r="C118" s="18">
        <v>17544411.381193012</v>
      </c>
      <c r="E118"/>
    </row>
    <row r="119" spans="2:5" x14ac:dyDescent="0.2">
      <c r="B119" s="24" t="s">
        <v>105</v>
      </c>
      <c r="C119" s="18">
        <v>2524716.5670240005</v>
      </c>
      <c r="E119"/>
    </row>
    <row r="120" spans="2:5" x14ac:dyDescent="0.2">
      <c r="B120" s="24" t="s">
        <v>123</v>
      </c>
      <c r="C120" s="18">
        <v>3107380.5736139999</v>
      </c>
      <c r="E120"/>
    </row>
    <row r="121" spans="2:5" x14ac:dyDescent="0.2">
      <c r="B121" s="24" t="s">
        <v>36</v>
      </c>
      <c r="C121" s="18">
        <v>4577165.5111129982</v>
      </c>
      <c r="E121"/>
    </row>
    <row r="122" spans="2:5" x14ac:dyDescent="0.2">
      <c r="B122" s="24" t="s">
        <v>12</v>
      </c>
      <c r="C122" s="18">
        <v>7541618.0977129983</v>
      </c>
      <c r="E122"/>
    </row>
    <row r="123" spans="2:5" ht="13.5" thickBot="1" x14ac:dyDescent="0.25">
      <c r="B123" s="24" t="s">
        <v>119</v>
      </c>
      <c r="C123" s="18">
        <v>9609757.9912669975</v>
      </c>
      <c r="E123"/>
    </row>
    <row r="124" spans="2:5" ht="13.5" thickBot="1" x14ac:dyDescent="0.25">
      <c r="B124" s="13" t="s">
        <v>13</v>
      </c>
      <c r="C124" s="5">
        <f>+C125+C127+C133+C135+C139</f>
        <v>32816999.279362001</v>
      </c>
      <c r="E124"/>
    </row>
    <row r="125" spans="2:5" x14ac:dyDescent="0.2">
      <c r="B125" s="23" t="s">
        <v>28</v>
      </c>
      <c r="C125" s="16">
        <f>+C126</f>
        <v>1080361.8690250001</v>
      </c>
      <c r="E125"/>
    </row>
    <row r="126" spans="2:5" x14ac:dyDescent="0.2">
      <c r="B126" s="24" t="s">
        <v>28</v>
      </c>
      <c r="C126" s="18">
        <v>1080361.8690250001</v>
      </c>
      <c r="E126"/>
    </row>
    <row r="127" spans="2:5" x14ac:dyDescent="0.2">
      <c r="B127" s="23" t="s">
        <v>14</v>
      </c>
      <c r="C127" s="16">
        <f>+SUM(C128:C132)</f>
        <v>16741678.854451001</v>
      </c>
      <c r="E127"/>
    </row>
    <row r="128" spans="2:5" x14ac:dyDescent="0.2">
      <c r="B128" s="24" t="s">
        <v>77</v>
      </c>
      <c r="C128" s="18">
        <v>2540884.0286300005</v>
      </c>
      <c r="E128"/>
    </row>
    <row r="129" spans="2:5" x14ac:dyDescent="0.2">
      <c r="B129" s="24" t="s">
        <v>16</v>
      </c>
      <c r="C129" s="18">
        <v>1530134.9130569999</v>
      </c>
      <c r="E129"/>
    </row>
    <row r="130" spans="2:5" x14ac:dyDescent="0.2">
      <c r="B130" s="24" t="s">
        <v>102</v>
      </c>
      <c r="C130" s="18">
        <v>2228331.7867419999</v>
      </c>
      <c r="E130"/>
    </row>
    <row r="131" spans="2:5" x14ac:dyDescent="0.2">
      <c r="B131" s="24" t="s">
        <v>29</v>
      </c>
      <c r="C131" s="18">
        <v>8300686.3566700006</v>
      </c>
      <c r="E131"/>
    </row>
    <row r="132" spans="2:5" x14ac:dyDescent="0.2">
      <c r="B132" s="24" t="s">
        <v>76</v>
      </c>
      <c r="C132" s="18">
        <v>2141641.7693520002</v>
      </c>
      <c r="E132"/>
    </row>
    <row r="133" spans="2:5" x14ac:dyDescent="0.2">
      <c r="B133" s="23" t="s">
        <v>120</v>
      </c>
      <c r="C133" s="16">
        <f>+C134</f>
        <v>533530.255168</v>
      </c>
      <c r="E133"/>
    </row>
    <row r="134" spans="2:5" x14ac:dyDescent="0.2">
      <c r="B134" s="24" t="s">
        <v>121</v>
      </c>
      <c r="C134" s="18">
        <v>533530.255168</v>
      </c>
      <c r="E134"/>
    </row>
    <row r="135" spans="2:5" x14ac:dyDescent="0.2">
      <c r="B135" s="23" t="s">
        <v>50</v>
      </c>
      <c r="C135" s="16">
        <f>+SUM(C136:C138)</f>
        <v>10004068.771843005</v>
      </c>
      <c r="E135"/>
    </row>
    <row r="136" spans="2:5" x14ac:dyDescent="0.2">
      <c r="B136" s="24" t="s">
        <v>51</v>
      </c>
      <c r="C136" s="18">
        <v>1462219.5617820001</v>
      </c>
      <c r="E136"/>
    </row>
    <row r="137" spans="2:5" x14ac:dyDescent="0.2">
      <c r="B137" s="24" t="s">
        <v>103</v>
      </c>
      <c r="C137" s="18">
        <v>1975908.8959530005</v>
      </c>
      <c r="E137"/>
    </row>
    <row r="138" spans="2:5" x14ac:dyDescent="0.2">
      <c r="B138" s="24" t="s">
        <v>78</v>
      </c>
      <c r="C138" s="18">
        <v>6565940.3141080048</v>
      </c>
      <c r="E138"/>
    </row>
    <row r="139" spans="2:5" x14ac:dyDescent="0.2">
      <c r="B139" s="23" t="s">
        <v>30</v>
      </c>
      <c r="C139" s="16">
        <f>+C140</f>
        <v>4457359.528874998</v>
      </c>
      <c r="E139"/>
    </row>
    <row r="140" spans="2:5" ht="13.5" thickBot="1" x14ac:dyDescent="0.25">
      <c r="B140" s="24" t="s">
        <v>31</v>
      </c>
      <c r="C140" s="18">
        <v>4457359.528874998</v>
      </c>
      <c r="E140"/>
    </row>
    <row r="141" spans="2:5" ht="13.5" thickBot="1" x14ac:dyDescent="0.25">
      <c r="B141" s="13" t="s">
        <v>79</v>
      </c>
      <c r="C141" s="5">
        <v>1441166.1626000002</v>
      </c>
      <c r="E141"/>
    </row>
    <row r="142" spans="2:5" ht="13.5" thickBot="1" x14ac:dyDescent="0.25">
      <c r="B142" s="20" t="s">
        <v>18</v>
      </c>
      <c r="C142" s="5">
        <f>+C12+C42+C61+C90+C124+C141</f>
        <v>505770351.12965912</v>
      </c>
      <c r="E142"/>
    </row>
    <row r="145" spans="2:2" x14ac:dyDescent="0.2">
      <c r="B145" s="25"/>
    </row>
    <row r="147" spans="2:2" x14ac:dyDescent="0.2">
      <c r="B147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2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zoomScaleNormal="100" workbookViewId="0">
      <selection activeCell="G101" sqref="G10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6"/>
    </row>
    <row r="2" spans="1:3" x14ac:dyDescent="0.2">
      <c r="A2" s="3"/>
      <c r="B2" s="2"/>
      <c r="C2" s="6"/>
    </row>
    <row r="3" spans="1:3" x14ac:dyDescent="0.2">
      <c r="A3" s="3"/>
      <c r="B3" s="2"/>
      <c r="C3" s="6"/>
    </row>
    <row r="4" spans="1:3" x14ac:dyDescent="0.2">
      <c r="A4" s="3"/>
      <c r="B4" s="4"/>
      <c r="C4" s="21"/>
    </row>
    <row r="5" spans="1:3" ht="15" customHeight="1" x14ac:dyDescent="0.2">
      <c r="B5" s="51" t="s">
        <v>83</v>
      </c>
      <c r="C5" s="51"/>
    </row>
    <row r="6" spans="1:3" ht="15" customHeight="1" x14ac:dyDescent="0.25">
      <c r="B6" s="8"/>
      <c r="C6" s="8"/>
    </row>
    <row r="7" spans="1:3" x14ac:dyDescent="0.2">
      <c r="B7" s="54" t="s">
        <v>86</v>
      </c>
      <c r="C7" s="54"/>
    </row>
    <row r="8" spans="1:3" x14ac:dyDescent="0.2">
      <c r="B8" s="9"/>
      <c r="C8" s="9"/>
    </row>
    <row r="9" spans="1:3" x14ac:dyDescent="0.2">
      <c r="B9" s="55" t="s">
        <v>127</v>
      </c>
      <c r="C9" s="55"/>
    </row>
    <row r="10" spans="1:3" ht="13.5" thickBot="1" x14ac:dyDescent="0.25">
      <c r="B10" s="53"/>
      <c r="C10" s="53"/>
    </row>
    <row r="11" spans="1:3" ht="13.5" thickBot="1" x14ac:dyDescent="0.25">
      <c r="B11" s="11" t="s">
        <v>0</v>
      </c>
      <c r="C11" s="12" t="s">
        <v>15</v>
      </c>
    </row>
    <row r="12" spans="1:3" ht="13.5" thickBot="1" x14ac:dyDescent="0.25">
      <c r="B12" s="13" t="s">
        <v>33</v>
      </c>
      <c r="C12" s="14">
        <f>C13+C15+C17+C19+C25+C27</f>
        <v>645432.20000000007</v>
      </c>
    </row>
    <row r="13" spans="1:3" x14ac:dyDescent="0.2">
      <c r="B13" s="19" t="s">
        <v>56</v>
      </c>
      <c r="C13" s="16">
        <f>C14</f>
        <v>42085.31</v>
      </c>
    </row>
    <row r="14" spans="1:3" x14ac:dyDescent="0.2">
      <c r="B14" s="24" t="s">
        <v>56</v>
      </c>
      <c r="C14" s="18">
        <v>42085.31</v>
      </c>
    </row>
    <row r="15" spans="1:3" x14ac:dyDescent="0.2">
      <c r="B15" s="19" t="s">
        <v>80</v>
      </c>
      <c r="C15" s="16">
        <f>C16</f>
        <v>5946.09</v>
      </c>
    </row>
    <row r="16" spans="1:3" x14ac:dyDescent="0.2">
      <c r="B16" s="24" t="s">
        <v>80</v>
      </c>
      <c r="C16" s="18">
        <v>5946.09</v>
      </c>
    </row>
    <row r="17" spans="2:3" x14ac:dyDescent="0.2">
      <c r="B17" s="19" t="s">
        <v>1</v>
      </c>
      <c r="C17" s="16">
        <f>SUM(C18:C18)</f>
        <v>3514.72</v>
      </c>
    </row>
    <row r="18" spans="2:3" x14ac:dyDescent="0.2">
      <c r="B18" s="24" t="s">
        <v>53</v>
      </c>
      <c r="C18" s="18">
        <v>3514.72</v>
      </c>
    </row>
    <row r="19" spans="2:3" x14ac:dyDescent="0.2">
      <c r="B19" s="19" t="s">
        <v>32</v>
      </c>
      <c r="C19" s="16">
        <f>SUM(C20:C24)</f>
        <v>581544.87000000011</v>
      </c>
    </row>
    <row r="20" spans="2:3" x14ac:dyDescent="0.2">
      <c r="B20" s="24" t="s">
        <v>88</v>
      </c>
      <c r="C20" s="18">
        <v>23866.110000000004</v>
      </c>
    </row>
    <row r="21" spans="2:3" x14ac:dyDescent="0.2">
      <c r="B21" s="24" t="s">
        <v>90</v>
      </c>
      <c r="C21" s="18">
        <v>249.17</v>
      </c>
    </row>
    <row r="22" spans="2:3" x14ac:dyDescent="0.2">
      <c r="B22" s="24" t="s">
        <v>55</v>
      </c>
      <c r="C22" s="18">
        <v>532902.10000000009</v>
      </c>
    </row>
    <row r="23" spans="2:3" x14ac:dyDescent="0.2">
      <c r="B23" s="24" t="s">
        <v>108</v>
      </c>
      <c r="C23" s="18">
        <v>12024.71</v>
      </c>
    </row>
    <row r="24" spans="2:3" x14ac:dyDescent="0.2">
      <c r="B24" s="24" t="s">
        <v>54</v>
      </c>
      <c r="C24" s="18">
        <v>12502.779999999999</v>
      </c>
    </row>
    <row r="25" spans="2:3" x14ac:dyDescent="0.2">
      <c r="B25" s="19" t="s">
        <v>23</v>
      </c>
      <c r="C25" s="16">
        <f>C26</f>
        <v>10965.01</v>
      </c>
    </row>
    <row r="26" spans="2:3" x14ac:dyDescent="0.2">
      <c r="B26" s="24" t="s">
        <v>35</v>
      </c>
      <c r="C26" s="18">
        <v>10965.01</v>
      </c>
    </row>
    <row r="27" spans="2:3" x14ac:dyDescent="0.2">
      <c r="B27" s="19" t="s">
        <v>2</v>
      </c>
      <c r="C27" s="16">
        <f>C28</f>
        <v>1376.2</v>
      </c>
    </row>
    <row r="28" spans="2:3" ht="13.5" thickBot="1" x14ac:dyDescent="0.25">
      <c r="B28" s="24" t="s">
        <v>2</v>
      </c>
      <c r="C28" s="18">
        <v>1376.2</v>
      </c>
    </row>
    <row r="29" spans="2:3" ht="13.5" thickBot="1" x14ac:dyDescent="0.25">
      <c r="B29" s="13" t="s">
        <v>4</v>
      </c>
      <c r="C29" s="14">
        <f>C30+C32+C35+C39</f>
        <v>332264.57</v>
      </c>
    </row>
    <row r="30" spans="2:3" x14ac:dyDescent="0.2">
      <c r="B30" s="19" t="s">
        <v>41</v>
      </c>
      <c r="C30" s="16">
        <f>SUM(C31:C31)</f>
        <v>87682.44</v>
      </c>
    </row>
    <row r="31" spans="2:3" x14ac:dyDescent="0.2">
      <c r="B31" s="24" t="s">
        <v>81</v>
      </c>
      <c r="C31" s="18">
        <v>87682.44</v>
      </c>
    </row>
    <row r="32" spans="2:3" x14ac:dyDescent="0.2">
      <c r="B32" s="19" t="s">
        <v>71</v>
      </c>
      <c r="C32" s="16">
        <f>SUM(C33:C34)</f>
        <v>7835.8200000000015</v>
      </c>
    </row>
    <row r="33" spans="2:3" x14ac:dyDescent="0.2">
      <c r="B33" s="24" t="s">
        <v>114</v>
      </c>
      <c r="C33" s="18">
        <v>940.44</v>
      </c>
    </row>
    <row r="34" spans="2:3" x14ac:dyDescent="0.2">
      <c r="B34" s="24" t="s">
        <v>72</v>
      </c>
      <c r="C34" s="18">
        <v>6895.380000000001</v>
      </c>
    </row>
    <row r="35" spans="2:3" x14ac:dyDescent="0.2">
      <c r="B35" s="19" t="s">
        <v>20</v>
      </c>
      <c r="C35" s="16">
        <f>SUM(C36:C38)</f>
        <v>9690.5</v>
      </c>
    </row>
    <row r="36" spans="2:3" x14ac:dyDescent="0.2">
      <c r="B36" s="24" t="s">
        <v>21</v>
      </c>
      <c r="C36" s="18">
        <v>983.33</v>
      </c>
    </row>
    <row r="37" spans="2:3" x14ac:dyDescent="0.2">
      <c r="B37" s="24" t="s">
        <v>40</v>
      </c>
      <c r="C37" s="18">
        <v>610.66999999999996</v>
      </c>
    </row>
    <row r="38" spans="2:3" x14ac:dyDescent="0.2">
      <c r="B38" s="24" t="s">
        <v>22</v>
      </c>
      <c r="C38" s="18">
        <v>8096.5</v>
      </c>
    </row>
    <row r="39" spans="2:3" x14ac:dyDescent="0.2">
      <c r="B39" s="19" t="s">
        <v>5</v>
      </c>
      <c r="C39" s="16">
        <f>SUM(C40:C42)</f>
        <v>227055.81</v>
      </c>
    </row>
    <row r="40" spans="2:3" x14ac:dyDescent="0.2">
      <c r="B40" s="24" t="s">
        <v>43</v>
      </c>
      <c r="C40" s="18">
        <v>121330.37</v>
      </c>
    </row>
    <row r="41" spans="2:3" x14ac:dyDescent="0.2">
      <c r="B41" s="24" t="s">
        <v>73</v>
      </c>
      <c r="C41" s="18">
        <v>104743.78</v>
      </c>
    </row>
    <row r="42" spans="2:3" ht="13.5" thickBot="1" x14ac:dyDescent="0.25">
      <c r="B42" s="24" t="s">
        <v>74</v>
      </c>
      <c r="C42" s="18">
        <v>981.66000000000008</v>
      </c>
    </row>
    <row r="43" spans="2:3" ht="13.5" thickBot="1" x14ac:dyDescent="0.25">
      <c r="B43" s="13" t="s">
        <v>6</v>
      </c>
      <c r="C43" s="14">
        <f>+C44+C49+C55+C53+C57</f>
        <v>795530.88000000012</v>
      </c>
    </row>
    <row r="44" spans="2:3" x14ac:dyDescent="0.2">
      <c r="B44" s="15" t="s">
        <v>7</v>
      </c>
      <c r="C44" s="40">
        <f>SUM(C45:C48)</f>
        <v>383342.15</v>
      </c>
    </row>
    <row r="45" spans="2:3" x14ac:dyDescent="0.2">
      <c r="B45" s="24" t="s">
        <v>7</v>
      </c>
      <c r="C45" s="18">
        <v>11001.94</v>
      </c>
    </row>
    <row r="46" spans="2:3" x14ac:dyDescent="0.2">
      <c r="B46" s="24" t="s">
        <v>17</v>
      </c>
      <c r="C46" s="18">
        <v>111651.30000000002</v>
      </c>
    </row>
    <row r="47" spans="2:3" x14ac:dyDescent="0.2">
      <c r="B47" s="24" t="s">
        <v>61</v>
      </c>
      <c r="C47" s="18">
        <v>7000</v>
      </c>
    </row>
    <row r="48" spans="2:3" x14ac:dyDescent="0.2">
      <c r="B48" s="24" t="s">
        <v>60</v>
      </c>
      <c r="C48" s="18">
        <v>253688.91</v>
      </c>
    </row>
    <row r="49" spans="2:3" x14ac:dyDescent="0.2">
      <c r="B49" s="19" t="s">
        <v>63</v>
      </c>
      <c r="C49" s="16">
        <f>SUM(C50:C52)</f>
        <v>19287.64</v>
      </c>
    </row>
    <row r="50" spans="2:3" x14ac:dyDescent="0.2">
      <c r="B50" s="24" t="s">
        <v>94</v>
      </c>
      <c r="C50" s="18">
        <v>3872.05</v>
      </c>
    </row>
    <row r="51" spans="2:3" x14ac:dyDescent="0.2">
      <c r="B51" s="24" t="s">
        <v>66</v>
      </c>
      <c r="C51" s="18">
        <v>2241.1099999999997</v>
      </c>
    </row>
    <row r="52" spans="2:3" x14ac:dyDescent="0.2">
      <c r="B52" s="24" t="s">
        <v>64</v>
      </c>
      <c r="C52" s="18">
        <v>13174.48</v>
      </c>
    </row>
    <row r="53" spans="2:3" x14ac:dyDescent="0.2">
      <c r="B53" s="19" t="s">
        <v>47</v>
      </c>
      <c r="C53" s="16">
        <f>SUM(C54:C54)</f>
        <v>169944.44</v>
      </c>
    </row>
    <row r="54" spans="2:3" x14ac:dyDescent="0.2">
      <c r="B54" s="24" t="s">
        <v>47</v>
      </c>
      <c r="C54" s="18">
        <v>169944.44</v>
      </c>
    </row>
    <row r="55" spans="2:3" x14ac:dyDescent="0.2">
      <c r="B55" s="19" t="s">
        <v>8</v>
      </c>
      <c r="C55" s="16">
        <f>SUM(C56:C56)</f>
        <v>197111.95000000004</v>
      </c>
    </row>
    <row r="56" spans="2:3" x14ac:dyDescent="0.2">
      <c r="B56" s="24" t="s">
        <v>49</v>
      </c>
      <c r="C56" s="18">
        <v>197111.95000000004</v>
      </c>
    </row>
    <row r="57" spans="2:3" x14ac:dyDescent="0.2">
      <c r="B57" s="19" t="s">
        <v>3</v>
      </c>
      <c r="C57" s="16">
        <f>SUM(C58:C59)</f>
        <v>25844.699999999997</v>
      </c>
    </row>
    <row r="58" spans="2:3" x14ac:dyDescent="0.2">
      <c r="B58" s="24" t="s">
        <v>19</v>
      </c>
      <c r="C58" s="18">
        <v>2444.44</v>
      </c>
    </row>
    <row r="59" spans="2:3" ht="13.5" thickBot="1" x14ac:dyDescent="0.25">
      <c r="B59" s="27" t="s">
        <v>115</v>
      </c>
      <c r="C59" s="26">
        <v>23400.26</v>
      </c>
    </row>
    <row r="60" spans="2:3" ht="13.5" thickBot="1" x14ac:dyDescent="0.25">
      <c r="B60" s="13" t="s">
        <v>9</v>
      </c>
      <c r="C60" s="14">
        <f>+C61+C66+C68+C72+C75+C77+C63</f>
        <v>1807195.2499999995</v>
      </c>
    </row>
    <row r="61" spans="2:3" x14ac:dyDescent="0.2">
      <c r="B61" s="19" t="s">
        <v>34</v>
      </c>
      <c r="C61" s="16">
        <f>+C62</f>
        <v>29865.019999999997</v>
      </c>
    </row>
    <row r="62" spans="2:3" x14ac:dyDescent="0.2">
      <c r="B62" s="24" t="s">
        <v>27</v>
      </c>
      <c r="C62" s="18">
        <v>29865.019999999997</v>
      </c>
    </row>
    <row r="63" spans="2:3" x14ac:dyDescent="0.2">
      <c r="B63" s="19" t="s">
        <v>45</v>
      </c>
      <c r="C63" s="16">
        <f>SUM(C64:C65)</f>
        <v>14883.559999999998</v>
      </c>
    </row>
    <row r="64" spans="2:3" x14ac:dyDescent="0.2">
      <c r="B64" s="24" t="s">
        <v>67</v>
      </c>
      <c r="C64" s="18">
        <v>8850.8899999999976</v>
      </c>
    </row>
    <row r="65" spans="2:3" x14ac:dyDescent="0.2">
      <c r="B65" s="24" t="s">
        <v>68</v>
      </c>
      <c r="C65" s="18">
        <v>6032.67</v>
      </c>
    </row>
    <row r="66" spans="2:3" x14ac:dyDescent="0.2">
      <c r="B66" s="19" t="s">
        <v>69</v>
      </c>
      <c r="C66" s="16">
        <f>+C67</f>
        <v>18412.800000000003</v>
      </c>
    </row>
    <row r="67" spans="2:3" x14ac:dyDescent="0.2">
      <c r="B67" s="24" t="s">
        <v>70</v>
      </c>
      <c r="C67" s="18">
        <v>18412.800000000003</v>
      </c>
    </row>
    <row r="68" spans="2:3" x14ac:dyDescent="0.2">
      <c r="B68" s="19" t="s">
        <v>10</v>
      </c>
      <c r="C68" s="16">
        <f>SUM(C69:C71)</f>
        <v>27116.930000000004</v>
      </c>
    </row>
    <row r="69" spans="2:3" x14ac:dyDescent="0.2">
      <c r="B69" s="24" t="s">
        <v>44</v>
      </c>
      <c r="C69" s="18">
        <v>2139.5599999999995</v>
      </c>
    </row>
    <row r="70" spans="2:3" x14ac:dyDescent="0.2">
      <c r="B70" s="24" t="s">
        <v>10</v>
      </c>
      <c r="C70" s="18">
        <v>20699.310000000001</v>
      </c>
    </row>
    <row r="71" spans="2:3" x14ac:dyDescent="0.2">
      <c r="B71" s="24" t="s">
        <v>39</v>
      </c>
      <c r="C71" s="18">
        <v>4278.0600000000004</v>
      </c>
    </row>
    <row r="72" spans="2:3" x14ac:dyDescent="0.2">
      <c r="B72" s="19" t="s">
        <v>11</v>
      </c>
      <c r="C72" s="16">
        <f>SUM(C73:C74)</f>
        <v>58783.869999999995</v>
      </c>
    </row>
    <row r="73" spans="2:3" x14ac:dyDescent="0.2">
      <c r="B73" s="24" t="s">
        <v>11</v>
      </c>
      <c r="C73" s="18">
        <v>52346.569999999992</v>
      </c>
    </row>
    <row r="74" spans="2:3" x14ac:dyDescent="0.2">
      <c r="B74" s="24" t="s">
        <v>118</v>
      </c>
      <c r="C74" s="18">
        <v>6437.3</v>
      </c>
    </row>
    <row r="75" spans="2:3" x14ac:dyDescent="0.2">
      <c r="B75" s="19" t="s">
        <v>42</v>
      </c>
      <c r="C75" s="16">
        <f>+C76</f>
        <v>1553809.6499999997</v>
      </c>
    </row>
    <row r="76" spans="2:3" x14ac:dyDescent="0.2">
      <c r="B76" s="24" t="s">
        <v>42</v>
      </c>
      <c r="C76" s="18">
        <v>1553809.6499999997</v>
      </c>
    </row>
    <row r="77" spans="2:3" x14ac:dyDescent="0.2">
      <c r="B77" s="19" t="s">
        <v>12</v>
      </c>
      <c r="C77" s="16">
        <f>+SUM(C78:C81)</f>
        <v>104323.42</v>
      </c>
    </row>
    <row r="78" spans="2:3" x14ac:dyDescent="0.2">
      <c r="B78" s="24" t="s">
        <v>99</v>
      </c>
      <c r="C78" s="18">
        <v>332.41999999999996</v>
      </c>
    </row>
    <row r="79" spans="2:3" x14ac:dyDescent="0.2">
      <c r="B79" s="24" t="s">
        <v>105</v>
      </c>
      <c r="C79" s="18">
        <v>15115.220000000001</v>
      </c>
    </row>
    <row r="80" spans="2:3" x14ac:dyDescent="0.2">
      <c r="B80" s="24" t="s">
        <v>12</v>
      </c>
      <c r="C80" s="18">
        <v>49974.36</v>
      </c>
    </row>
    <row r="81" spans="2:3" ht="13.5" thickBot="1" x14ac:dyDescent="0.25">
      <c r="B81" s="24" t="s">
        <v>119</v>
      </c>
      <c r="C81" s="18">
        <v>38901.42</v>
      </c>
    </row>
    <row r="82" spans="2:3" ht="13.5" thickBot="1" x14ac:dyDescent="0.25">
      <c r="B82" s="13" t="s">
        <v>13</v>
      </c>
      <c r="C82" s="14">
        <f>+C83+C85+C93+C96+C91</f>
        <v>137237.44</v>
      </c>
    </row>
    <row r="83" spans="2:3" x14ac:dyDescent="0.2">
      <c r="B83" s="19" t="s">
        <v>28</v>
      </c>
      <c r="C83" s="16">
        <f>+C84</f>
        <v>45841.880000000005</v>
      </c>
    </row>
    <row r="84" spans="2:3" x14ac:dyDescent="0.2">
      <c r="B84" s="24" t="s">
        <v>28</v>
      </c>
      <c r="C84" s="18">
        <v>45841.880000000005</v>
      </c>
    </row>
    <row r="85" spans="2:3" x14ac:dyDescent="0.2">
      <c r="B85" s="19" t="s">
        <v>14</v>
      </c>
      <c r="C85" s="16">
        <f>+SUM(C86:C90)</f>
        <v>54782.94</v>
      </c>
    </row>
    <row r="86" spans="2:3" x14ac:dyDescent="0.2">
      <c r="B86" s="24" t="s">
        <v>77</v>
      </c>
      <c r="C86" s="18">
        <v>1041.78</v>
      </c>
    </row>
    <row r="87" spans="2:3" x14ac:dyDescent="0.2">
      <c r="B87" s="24" t="s">
        <v>16</v>
      </c>
      <c r="C87" s="18">
        <v>9055.56</v>
      </c>
    </row>
    <row r="88" spans="2:3" x14ac:dyDescent="0.2">
      <c r="B88" s="24" t="s">
        <v>102</v>
      </c>
      <c r="C88" s="18">
        <v>38252.770000000004</v>
      </c>
    </row>
    <row r="89" spans="2:3" x14ac:dyDescent="0.2">
      <c r="B89" s="24" t="s">
        <v>29</v>
      </c>
      <c r="C89" s="18">
        <v>3788.4</v>
      </c>
    </row>
    <row r="90" spans="2:3" x14ac:dyDescent="0.2">
      <c r="B90" s="24" t="s">
        <v>76</v>
      </c>
      <c r="C90" s="18">
        <v>2644.4300000000003</v>
      </c>
    </row>
    <row r="91" spans="2:3" x14ac:dyDescent="0.2">
      <c r="B91" s="19" t="s">
        <v>120</v>
      </c>
      <c r="C91" s="16">
        <f>+C92</f>
        <v>10017.469999999999</v>
      </c>
    </row>
    <row r="92" spans="2:3" x14ac:dyDescent="0.2">
      <c r="B92" s="24" t="s">
        <v>121</v>
      </c>
      <c r="C92" s="18">
        <v>10017.469999999999</v>
      </c>
    </row>
    <row r="93" spans="2:3" x14ac:dyDescent="0.2">
      <c r="B93" s="19" t="s">
        <v>50</v>
      </c>
      <c r="C93" s="16">
        <f>SUM(C94:C95)</f>
        <v>3289.6099999999997</v>
      </c>
    </row>
    <row r="94" spans="2:3" x14ac:dyDescent="0.2">
      <c r="B94" s="24" t="s">
        <v>51</v>
      </c>
      <c r="C94" s="18">
        <v>103.34</v>
      </c>
    </row>
    <row r="95" spans="2:3" x14ac:dyDescent="0.2">
      <c r="B95" s="24" t="s">
        <v>78</v>
      </c>
      <c r="C95" s="18">
        <v>3186.2699999999995</v>
      </c>
    </row>
    <row r="96" spans="2:3" x14ac:dyDescent="0.2">
      <c r="B96" s="19" t="s">
        <v>30</v>
      </c>
      <c r="C96" s="16">
        <f>+C97</f>
        <v>23305.54</v>
      </c>
    </row>
    <row r="97" spans="2:3" ht="13.5" thickBot="1" x14ac:dyDescent="0.25">
      <c r="B97" s="24" t="s">
        <v>31</v>
      </c>
      <c r="C97" s="18">
        <v>23305.54</v>
      </c>
    </row>
    <row r="98" spans="2:3" ht="13.5" thickBot="1" x14ac:dyDescent="0.25">
      <c r="B98" s="13" t="s">
        <v>79</v>
      </c>
      <c r="C98" s="14">
        <v>0</v>
      </c>
    </row>
    <row r="99" spans="2:3" ht="13.5" thickBot="1" x14ac:dyDescent="0.25">
      <c r="B99" s="20" t="s">
        <v>18</v>
      </c>
      <c r="C99" s="5">
        <f>+C12+C29+C43+C60+C82+C98</f>
        <v>3717660.3399999994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11</vt:i4>
      </vt:variant>
    </vt:vector>
  </HeadingPairs>
  <TitlesOfParts>
    <vt:vector size="17" baseType="lpstr">
      <vt:lpstr>UPC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Ricardo Bautista Reyes</cp:lastModifiedBy>
  <cp:lastPrinted>2016-04-28T19:56:39Z</cp:lastPrinted>
  <dcterms:created xsi:type="dcterms:W3CDTF">2008-10-13T19:04:10Z</dcterms:created>
  <dcterms:modified xsi:type="dcterms:W3CDTF">2016-12-21T20:07:54Z</dcterms:modified>
</cp:coreProperties>
</file>