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Rbautista\Desktop\respaldo\RICARDO\INFORMES TRIMESTRALES\2015\PROGRAMAS SUJETOS A REGLAS DE OPERACIÓN\4TO TRIMESTRE\"/>
    </mc:Choice>
  </mc:AlternateContent>
  <workbookProtection lockStructure="1"/>
  <bookViews>
    <workbookView xWindow="0" yWindow="285" windowWidth="15195" windowHeight="7755" activeTab="7"/>
  </bookViews>
  <sheets>
    <sheet name="PI" sheetId="22" r:id="rId1"/>
    <sheet name="UPC" sheetId="21" r:id="rId2"/>
    <sheet name="GL" sheetId="23" r:id="rId3"/>
    <sheet name="FONDO GL" sheetId="24" r:id="rId4"/>
    <sheet name="FONDO GL CDI" sheetId="25" r:id="rId5"/>
    <sheet name="FONDO MUTUAL" sheetId="26" r:id="rId6"/>
    <sheet name="FONDO MUTUAL HATO" sheetId="27" r:id="rId7"/>
    <sheet name="RC" sheetId="28" r:id="rId8"/>
  </sheets>
  <externalReferences>
    <externalReference r:id="rId9"/>
  </externalReferences>
  <definedNames>
    <definedName name="_xlnm._FilterDatabase" localSheetId="0" hidden="1">PI!$B$13:$C$89</definedName>
    <definedName name="_xlnm._FilterDatabase" localSheetId="1" hidden="1">UPC!$B$13:$C$89</definedName>
    <definedName name="_xlnm.Print_Area" localSheetId="3">'FONDO GL'!$B$1:$C$22</definedName>
    <definedName name="_xlnm.Print_Area" localSheetId="4">'FONDO GL CDI'!$B$1:$C$19</definedName>
    <definedName name="_xlnm.Print_Area" localSheetId="5">'FONDO MUTUAL'!$B$1:$C$145</definedName>
    <definedName name="_xlnm.Print_Area" localSheetId="6">'FONDO MUTUAL HATO'!$B$1:$C$17</definedName>
    <definedName name="_xlnm.Print_Area" localSheetId="2">GL!$B$1:$C$23</definedName>
    <definedName name="_xlnm.Print_Area" localSheetId="0">PI!$B$1:$C$89</definedName>
    <definedName name="_xlnm.Print_Area" localSheetId="7">'RC'!$B$1:$C$115</definedName>
    <definedName name="_xlnm.Print_Area" localSheetId="1">UPC!$B$1:$C$89</definedName>
    <definedName name="FSD" localSheetId="4">'[1]Analitico Garantias Liquidas'!#REF!</definedName>
    <definedName name="FSD" localSheetId="6">'[1]Analitico Garantias Liquidas'!#REF!</definedName>
    <definedName name="FSD" localSheetId="0">'[1]Analitico Garantias Liquidas'!#REF!</definedName>
    <definedName name="FSD">'[1]Analitico Garantias Liquidas'!#REF!</definedName>
    <definedName name="Mensual_20_Analitico" localSheetId="4">'[1]Analitico Garantias Liquidas'!#REF!</definedName>
    <definedName name="Mensual_20_Analitico" localSheetId="6">'[1]Analitico Garantias Liquidas'!#REF!</definedName>
    <definedName name="Mensual_20_Analitico" localSheetId="0">'[1]Analitico Garantias Liquidas'!#REF!</definedName>
    <definedName name="Mensual_20_Analitico">'[1]Analitico Garantias Liquidas'!#REF!</definedName>
    <definedName name="_xlnm.Print_Titles" localSheetId="3">'FONDO GL'!$1:$11</definedName>
    <definedName name="_xlnm.Print_Titles" localSheetId="4">'FONDO GL CDI'!$1:$11</definedName>
    <definedName name="_xlnm.Print_Titles" localSheetId="5">'FONDO MUTUAL'!$1:$11</definedName>
    <definedName name="_xlnm.Print_Titles" localSheetId="6">'FONDO MUTUAL HATO'!$1:$11</definedName>
    <definedName name="_xlnm.Print_Titles" localSheetId="2">GL!$1:$11</definedName>
    <definedName name="_xlnm.Print_Titles" localSheetId="0">PI!$1:$13</definedName>
    <definedName name="_xlnm.Print_Titles" localSheetId="7">'RC'!$1:$11</definedName>
    <definedName name="_xlnm.Print_Titles" localSheetId="1">UPC!$1:$13</definedName>
  </definedNames>
  <calcPr calcId="162913"/>
</workbook>
</file>

<file path=xl/calcChain.xml><?xml version="1.0" encoding="utf-8"?>
<calcChain xmlns="http://schemas.openxmlformats.org/spreadsheetml/2006/main">
  <c r="C115" i="28" l="1"/>
  <c r="C113" i="28"/>
  <c r="C112" i="28"/>
  <c r="C110" i="28"/>
  <c r="C106" i="28"/>
  <c r="C100" i="28"/>
  <c r="C97" i="28" s="1"/>
  <c r="C98" i="28"/>
  <c r="C91" i="28"/>
  <c r="C89" i="28"/>
  <c r="C86" i="28"/>
  <c r="C82" i="28"/>
  <c r="C80" i="28"/>
  <c r="C77" i="28"/>
  <c r="C74" i="28"/>
  <c r="C72" i="28"/>
  <c r="C67" i="28"/>
  <c r="C63" i="28"/>
  <c r="C60" i="28"/>
  <c r="C58" i="28"/>
  <c r="C55" i="28"/>
  <c r="C53" i="28"/>
  <c r="C47" i="28"/>
  <c r="C41" i="28"/>
  <c r="C37" i="28"/>
  <c r="C34" i="28"/>
  <c r="C31" i="28"/>
  <c r="C28" i="28"/>
  <c r="C26" i="28"/>
  <c r="C24" i="28"/>
  <c r="C19" i="28"/>
  <c r="C17" i="28"/>
  <c r="C15" i="28"/>
  <c r="C13" i="28"/>
  <c r="C12" i="28"/>
  <c r="C143" i="26"/>
  <c r="C140" i="26"/>
  <c r="C136" i="26"/>
  <c r="C134" i="26"/>
  <c r="C128" i="26"/>
  <c r="C126" i="26"/>
  <c r="C116" i="26"/>
  <c r="C114" i="26"/>
  <c r="C110" i="26"/>
  <c r="C104" i="26"/>
  <c r="C102" i="26"/>
  <c r="C99" i="26"/>
  <c r="C95" i="26"/>
  <c r="C92" i="26"/>
  <c r="C87" i="26"/>
  <c r="C82" i="26"/>
  <c r="C79" i="26"/>
  <c r="C77" i="26"/>
  <c r="C74" i="26"/>
  <c r="C69" i="26"/>
  <c r="C62" i="26"/>
  <c r="C55" i="26"/>
  <c r="C50" i="26"/>
  <c r="C47" i="26"/>
  <c r="C43" i="26"/>
  <c r="C40" i="26"/>
  <c r="C37" i="26"/>
  <c r="C29" i="26"/>
  <c r="C21" i="26"/>
  <c r="C17" i="26"/>
  <c r="C15" i="26"/>
  <c r="C13" i="26"/>
  <c r="C22" i="24"/>
  <c r="C19" i="24"/>
  <c r="C18" i="24" s="1"/>
  <c r="C16" i="24"/>
  <c r="C15" i="24"/>
  <c r="C13" i="24"/>
  <c r="C12" i="24"/>
  <c r="C19" i="25"/>
  <c r="C16" i="25"/>
  <c r="C15" i="25" s="1"/>
  <c r="C13" i="25"/>
  <c r="C12" i="25"/>
  <c r="C71" i="28" l="1"/>
  <c r="C46" i="28"/>
  <c r="C30" i="28"/>
  <c r="C125" i="26"/>
  <c r="C91" i="26"/>
  <c r="C61" i="26"/>
  <c r="C42" i="26"/>
  <c r="C12" i="26"/>
  <c r="C23" i="23" l="1"/>
  <c r="C21" i="23"/>
  <c r="C19" i="23"/>
  <c r="C18" i="23" s="1"/>
  <c r="C16" i="23"/>
  <c r="C15" i="23"/>
  <c r="C13" i="23"/>
  <c r="C12" i="23"/>
  <c r="C89" i="21"/>
  <c r="C87" i="21"/>
  <c r="C84" i="21"/>
  <c r="C82" i="21"/>
  <c r="C80" i="21"/>
  <c r="C78" i="21"/>
  <c r="C76" i="21"/>
  <c r="C73" i="21"/>
  <c r="C71" i="21"/>
  <c r="C69" i="21"/>
  <c r="C67" i="21"/>
  <c r="C65" i="21"/>
  <c r="C62" i="21"/>
  <c r="C60" i="21"/>
  <c r="C58" i="21"/>
  <c r="C57" i="21"/>
  <c r="C55" i="21"/>
  <c r="C53" i="21"/>
  <c r="C51" i="21"/>
  <c r="C49" i="21"/>
  <c r="C47" i="21"/>
  <c r="C45" i="21"/>
  <c r="C43" i="21"/>
  <c r="C42" i="21"/>
  <c r="C38" i="21"/>
  <c r="C34" i="21"/>
  <c r="C32" i="21"/>
  <c r="C30" i="21"/>
  <c r="C29" i="21"/>
  <c r="C27" i="21"/>
  <c r="C25" i="21"/>
  <c r="C23" i="21"/>
  <c r="C21" i="21"/>
  <c r="C19" i="21"/>
  <c r="C17" i="21"/>
  <c r="C15" i="21"/>
  <c r="C14" i="21"/>
  <c r="C89" i="22"/>
  <c r="C87" i="22"/>
  <c r="C84" i="22"/>
  <c r="C81" i="22"/>
  <c r="C79" i="22"/>
  <c r="C74" i="22"/>
  <c r="C72" i="22"/>
  <c r="C67" i="22"/>
  <c r="C64" i="22"/>
  <c r="C53" i="22" s="1"/>
  <c r="C61" i="22"/>
  <c r="C59" i="22"/>
  <c r="C57" i="22"/>
  <c r="C54" i="22"/>
  <c r="C50" i="22"/>
  <c r="C45" i="22"/>
  <c r="C42" i="22"/>
  <c r="C38" i="22"/>
  <c r="C34" i="22"/>
  <c r="C33" i="22"/>
  <c r="C21" i="22"/>
  <c r="C28" i="22"/>
  <c r="C25" i="22"/>
  <c r="C22" i="22"/>
  <c r="C14" i="22"/>
  <c r="C19" i="22"/>
  <c r="C17" i="22"/>
  <c r="C15" i="22"/>
  <c r="C114" i="28"/>
  <c r="C13" i="27"/>
  <c r="C12" i="27" s="1"/>
  <c r="C15" i="27" s="1"/>
  <c r="C17" i="27" s="1"/>
  <c r="C145" i="26"/>
  <c r="C75" i="21" l="1"/>
  <c r="C71" i="22"/>
</calcChain>
</file>

<file path=xl/sharedStrings.xml><?xml version="1.0" encoding="utf-8"?>
<sst xmlns="http://schemas.openxmlformats.org/spreadsheetml/2006/main" count="467" uniqueCount="135">
  <si>
    <t>Entidad</t>
  </si>
  <si>
    <t>GUANAJUATO</t>
  </si>
  <si>
    <t>QUERETARO</t>
  </si>
  <si>
    <t>ZACATECAS</t>
  </si>
  <si>
    <t>NOROESTE</t>
  </si>
  <si>
    <t>SONORA</t>
  </si>
  <si>
    <t>NORTE</t>
  </si>
  <si>
    <t>CHIHUAHUA</t>
  </si>
  <si>
    <t>TAMAULIPAS</t>
  </si>
  <si>
    <t>SUR</t>
  </si>
  <si>
    <t>OAXACA</t>
  </si>
  <si>
    <t>PUEBLA</t>
  </si>
  <si>
    <t>VERACRUZ</t>
  </si>
  <si>
    <t>SURESTE</t>
  </si>
  <si>
    <t>CHIAPAS</t>
  </si>
  <si>
    <t>Monto_Dispersado</t>
  </si>
  <si>
    <t>TAPACHULA</t>
  </si>
  <si>
    <t>CUAUHTEMOC</t>
  </si>
  <si>
    <t>GASTOS DE OPERACIÓN</t>
  </si>
  <si>
    <t>TOTAL DE APOYOS</t>
  </si>
  <si>
    <t>TOTAL</t>
  </si>
  <si>
    <t>RIO GRANDE</t>
  </si>
  <si>
    <t>SINALOA</t>
  </si>
  <si>
    <t>CULIACAN</t>
  </si>
  <si>
    <t>LOS MOCHIS</t>
  </si>
  <si>
    <t>MICHOACAN</t>
  </si>
  <si>
    <t>NAYARIT</t>
  </si>
  <si>
    <t>SANTIAGO IXCUINTLA</t>
  </si>
  <si>
    <t>HIDALGO</t>
  </si>
  <si>
    <t>TOLUCA</t>
  </si>
  <si>
    <t>CAMPECHE</t>
  </si>
  <si>
    <t>TUXTLA GUTIERREZ</t>
  </si>
  <si>
    <t>YUCATAN</t>
  </si>
  <si>
    <t>MERIDA</t>
  </si>
  <si>
    <t>JALISCO</t>
  </si>
  <si>
    <t>CENTRO - OCCIDENTE</t>
  </si>
  <si>
    <t>ESTADO DE MEXICO</t>
  </si>
  <si>
    <t>MORELIA</t>
  </si>
  <si>
    <t>TEZIUTLAN</t>
  </si>
  <si>
    <t>MARTINEZ DE LA TORRE</t>
  </si>
  <si>
    <t>PANUCO</t>
  </si>
  <si>
    <t>PACHUCA DE SOTO</t>
  </si>
  <si>
    <t>REYNOSA</t>
  </si>
  <si>
    <t>TEHUANTEPEC</t>
  </si>
  <si>
    <t>GUASAVE</t>
  </si>
  <si>
    <t>BAJA CALIFORNIA</t>
  </si>
  <si>
    <t>TLAXCALA</t>
  </si>
  <si>
    <t>CD OBREGON</t>
  </si>
  <si>
    <t>AMECA</t>
  </si>
  <si>
    <t>GUERRERO</t>
  </si>
  <si>
    <t>DURANGO</t>
  </si>
  <si>
    <t>CD VICTORIA</t>
  </si>
  <si>
    <t>VALLE HERMOSO</t>
  </si>
  <si>
    <t>TABASCO</t>
  </si>
  <si>
    <t>IRAPUATO</t>
  </si>
  <si>
    <t>GUADALAJARA</t>
  </si>
  <si>
    <t>TEPIC</t>
  </si>
  <si>
    <t>AGUASCALIENTES</t>
  </si>
  <si>
    <t>NUEVO LEON</t>
  </si>
  <si>
    <t>MONTERREY</t>
  </si>
  <si>
    <t>DELICIAS</t>
  </si>
  <si>
    <t>NUEVO CASAS GRANDES</t>
  </si>
  <si>
    <t>SAN LUIS POTOSI</t>
  </si>
  <si>
    <t>CD VALLES</t>
  </si>
  <si>
    <t>CD MANTE</t>
  </si>
  <si>
    <t>COAHUILA</t>
  </si>
  <si>
    <t>TORREON</t>
  </si>
  <si>
    <t>MONCLOVA</t>
  </si>
  <si>
    <t>SALTILLO</t>
  </si>
  <si>
    <t>SAN ANDRES TUXTLA</t>
  </si>
  <si>
    <t>CHILPANCINGO</t>
  </si>
  <si>
    <t>OMETEPEC</t>
  </si>
  <si>
    <t>MORELOS</t>
  </si>
  <si>
    <t>CUAUTLA</t>
  </si>
  <si>
    <t>IXMIQUILPAN</t>
  </si>
  <si>
    <t>BAJA CALIFORNIA SUR</t>
  </si>
  <si>
    <t>LA PAZ</t>
  </si>
  <si>
    <t>MAGDALENA</t>
  </si>
  <si>
    <t>HERMOSILLO</t>
  </si>
  <si>
    <t>VICAM</t>
  </si>
  <si>
    <t>ENSENADA</t>
  </si>
  <si>
    <t>VILLAFLORES</t>
  </si>
  <si>
    <t>COMITAN</t>
  </si>
  <si>
    <t>VILLAHERMOSA</t>
  </si>
  <si>
    <t>EMILIANO ZAPATA</t>
  </si>
  <si>
    <t>QUINTANA ROO</t>
  </si>
  <si>
    <t>CORPORATIVO</t>
  </si>
  <si>
    <t>COLIMA</t>
  </si>
  <si>
    <t>MEXICALI</t>
  </si>
  <si>
    <t>NAVOJOA</t>
  </si>
  <si>
    <t>CHETUMAL</t>
  </si>
  <si>
    <t>PROGRAMA DE APOYO PARA LA CONSTITUCIÓN Y OPERACIÓN DE UNIDADES DE PROMOCIÓN DE CRÉDITO</t>
  </si>
  <si>
    <t>Dirección General Adjunta de Promoción de Negocios y Coordinación Regional</t>
  </si>
  <si>
    <t>PROGRAMA INTEGRAL DE FORMACIÓN, CAPACITACIÓN Y CONSULTORÍA PARA PRODUCTORES E INTERMEDIARIOS FINANCIEROS RURALES</t>
  </si>
  <si>
    <t>OCTUBRE - DICIEMBRE 2015</t>
  </si>
  <si>
    <t>PROGRAMA PARA LA CONSTITUCION DE GARANTIAS LIQUIDAS</t>
  </si>
  <si>
    <t>FONDO DE GARANTIAS LIQUIDAS</t>
  </si>
  <si>
    <t>SOLIDARIDAD</t>
  </si>
  <si>
    <t>FONDO DE GARANTIAS LIQUIDAS (CDI)</t>
  </si>
  <si>
    <t>CARDENAS</t>
  </si>
  <si>
    <t>TONALA</t>
  </si>
  <si>
    <t>XALAPA</t>
  </si>
  <si>
    <t>TUXPAN</t>
  </si>
  <si>
    <t>POZA RICA</t>
  </si>
  <si>
    <t>CORDOBA</t>
  </si>
  <si>
    <t>CD SERDAN</t>
  </si>
  <si>
    <t>TUXTEPEC</t>
  </si>
  <si>
    <t>PINOTEPA NACIONAL</t>
  </si>
  <si>
    <t>HUAJUAPAN</t>
  </si>
  <si>
    <t>PETATLAN</t>
  </si>
  <si>
    <t>ATLACOMULCO</t>
  </si>
  <si>
    <t>TLALTENANGO</t>
  </si>
  <si>
    <t>GUADALUPE VICTORIA</t>
  </si>
  <si>
    <t>SABINAS</t>
  </si>
  <si>
    <t>HIDALGO DEL PARRAL</t>
  </si>
  <si>
    <t>CD JUAREZ</t>
  </si>
  <si>
    <t>MAZATLAN</t>
  </si>
  <si>
    <t>CD CONSTITUCION</t>
  </si>
  <si>
    <t>SAN LUIS RIO COLORADO</t>
  </si>
  <si>
    <t>ZAMORA</t>
  </si>
  <si>
    <t>URUAPAN</t>
  </si>
  <si>
    <t>MARAVATIO</t>
  </si>
  <si>
    <t>LAZARO CARDENAS</t>
  </si>
  <si>
    <t>LA PIEDAD</t>
  </si>
  <si>
    <t>APATZINGAN</t>
  </si>
  <si>
    <t>TEPATITLAN</t>
  </si>
  <si>
    <t>PUERTO VALLARTA</t>
  </si>
  <si>
    <t>LA BARCA</t>
  </si>
  <si>
    <t>CD GUZMAN</t>
  </si>
  <si>
    <t>AUTLAN</t>
  </si>
  <si>
    <t>VALLE DE SANTIAGO</t>
  </si>
  <si>
    <t>CELAYA</t>
  </si>
  <si>
    <t>FONDO MUTUAL DE GARANTIAS LIQUIDAS</t>
  </si>
  <si>
    <t>FONDO MUTUAL DE GARANTIAS LIQUIDAS HATO GANADERO</t>
  </si>
  <si>
    <t>PROGRAMA DE REDUCCION DE COSTOS DE ACCESO AL CREDITO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</si>
</sst>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$-80A]* #,##0.00_-;\-[$$-80A]* #,##0.00_-;_-[$$-80A]* &quot;-&quot;??_-;_-@_-"/>
    <numFmt numFmtId="165" formatCode="_-[$€-2]* #,##0.00_-;\-[$€-2]* #,##0.00_-;_-[$€-2]* &quot;-&quot;??_-"/>
  </numFmts>
  <fonts count="27" x14ac:knownFonts="1">
    <font>
      <sz val="10"/>
      <name val="Arial"/>
    </font>
    <font>
      <sz val="10"/>
      <name val="Arial"/>
      <family val="2"/>
    </font>
    <font>
      <sz val="10"/>
      <name val="Tahoma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name val="Tahoma"/>
      <family val="2"/>
    </font>
    <font>
      <b/>
      <sz val="8"/>
      <name val="Tahoma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b/>
      <sz val="11"/>
      <name val="Arial"/>
      <family val="2"/>
    </font>
    <font>
      <sz val="8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</fills>
  <borders count="2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467">
    <xf numFmtId="0" fontId="0" fillId="0" borderId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10" fillId="16" borderId="1" applyNumberFormat="0" applyAlignment="0" applyProtection="0"/>
    <xf numFmtId="0" fontId="10" fillId="16" borderId="1" applyNumberFormat="0" applyAlignment="0" applyProtection="0"/>
    <xf numFmtId="0" fontId="10" fillId="16" borderId="1" applyNumberFormat="0" applyAlignment="0" applyProtection="0"/>
    <xf numFmtId="0" fontId="10" fillId="16" borderId="1" applyNumberFormat="0" applyAlignment="0" applyProtection="0"/>
    <xf numFmtId="0" fontId="10" fillId="16" borderId="1" applyNumberFormat="0" applyAlignment="0" applyProtection="0"/>
    <xf numFmtId="0" fontId="10" fillId="16" borderId="1" applyNumberFormat="0" applyAlignment="0" applyProtection="0"/>
    <xf numFmtId="0" fontId="10" fillId="16" borderId="1" applyNumberFormat="0" applyAlignment="0" applyProtection="0"/>
    <xf numFmtId="0" fontId="10" fillId="16" borderId="1" applyNumberFormat="0" applyAlignment="0" applyProtection="0"/>
    <xf numFmtId="0" fontId="11" fillId="17" borderId="2" applyNumberFormat="0" applyAlignment="0" applyProtection="0"/>
    <xf numFmtId="0" fontId="11" fillId="17" borderId="2" applyNumberFormat="0" applyAlignment="0" applyProtection="0"/>
    <xf numFmtId="0" fontId="11" fillId="17" borderId="2" applyNumberFormat="0" applyAlignment="0" applyProtection="0"/>
    <xf numFmtId="0" fontId="11" fillId="17" borderId="2" applyNumberFormat="0" applyAlignment="0" applyProtection="0"/>
    <xf numFmtId="0" fontId="11" fillId="17" borderId="2" applyNumberFormat="0" applyAlignment="0" applyProtection="0"/>
    <xf numFmtId="0" fontId="11" fillId="17" borderId="2" applyNumberFormat="0" applyAlignment="0" applyProtection="0"/>
    <xf numFmtId="0" fontId="11" fillId="17" borderId="2" applyNumberFormat="0" applyAlignment="0" applyProtection="0"/>
    <xf numFmtId="0" fontId="11" fillId="17" borderId="2" applyNumberFormat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14" fillId="7" borderId="1" applyNumberFormat="0" applyAlignment="0" applyProtection="0"/>
    <xf numFmtId="0" fontId="14" fillId="7" borderId="1" applyNumberFormat="0" applyAlignment="0" applyProtection="0"/>
    <xf numFmtId="0" fontId="14" fillId="7" borderId="1" applyNumberFormat="0" applyAlignment="0" applyProtection="0"/>
    <xf numFmtId="0" fontId="14" fillId="7" borderId="1" applyNumberFormat="0" applyAlignment="0" applyProtection="0"/>
    <xf numFmtId="0" fontId="14" fillId="7" borderId="1" applyNumberFormat="0" applyAlignment="0" applyProtection="0"/>
    <xf numFmtId="0" fontId="14" fillId="7" borderId="1" applyNumberFormat="0" applyAlignment="0" applyProtection="0"/>
    <xf numFmtId="0" fontId="14" fillId="7" borderId="1" applyNumberFormat="0" applyAlignment="0" applyProtection="0"/>
    <xf numFmtId="0" fontId="14" fillId="7" borderId="1" applyNumberFormat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43" fontId="2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" fillId="0" borderId="0"/>
    <xf numFmtId="0" fontId="3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3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9" fontId="7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7" fillId="16" borderId="5" applyNumberFormat="0" applyAlignment="0" applyProtection="0"/>
    <xf numFmtId="0" fontId="17" fillId="16" borderId="5" applyNumberFormat="0" applyAlignment="0" applyProtection="0"/>
    <xf numFmtId="0" fontId="17" fillId="16" borderId="5" applyNumberFormat="0" applyAlignment="0" applyProtection="0"/>
    <xf numFmtId="0" fontId="17" fillId="16" borderId="5" applyNumberFormat="0" applyAlignment="0" applyProtection="0"/>
    <xf numFmtId="0" fontId="17" fillId="16" borderId="5" applyNumberFormat="0" applyAlignment="0" applyProtection="0"/>
    <xf numFmtId="0" fontId="17" fillId="16" borderId="5" applyNumberFormat="0" applyAlignment="0" applyProtection="0"/>
    <xf numFmtId="0" fontId="17" fillId="16" borderId="5" applyNumberFormat="0" applyAlignment="0" applyProtection="0"/>
    <xf numFmtId="0" fontId="17" fillId="16" borderId="5" applyNumberFormat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13" fillId="0" borderId="8" applyNumberFormat="0" applyFill="0" applyAlignment="0" applyProtection="0"/>
    <xf numFmtId="0" fontId="13" fillId="0" borderId="8" applyNumberFormat="0" applyFill="0" applyAlignment="0" applyProtection="0"/>
    <xf numFmtId="0" fontId="13" fillId="0" borderId="8" applyNumberFormat="0" applyFill="0" applyAlignment="0" applyProtection="0"/>
    <xf numFmtId="0" fontId="13" fillId="0" borderId="8" applyNumberFormat="0" applyFill="0" applyAlignment="0" applyProtection="0"/>
    <xf numFmtId="0" fontId="13" fillId="0" borderId="8" applyNumberFormat="0" applyFill="0" applyAlignment="0" applyProtection="0"/>
    <xf numFmtId="0" fontId="13" fillId="0" borderId="8" applyNumberFormat="0" applyFill="0" applyAlignment="0" applyProtection="0"/>
    <xf numFmtId="0" fontId="13" fillId="0" borderId="8" applyNumberFormat="0" applyFill="0" applyAlignment="0" applyProtection="0"/>
    <xf numFmtId="0" fontId="13" fillId="0" borderId="8" applyNumberFormat="0" applyFill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</cellStyleXfs>
  <cellXfs count="81">
    <xf numFmtId="0" fontId="0" fillId="0" borderId="0" xfId="0"/>
    <xf numFmtId="0" fontId="4" fillId="24" borderId="10" xfId="0" applyFont="1" applyFill="1" applyBorder="1" applyAlignment="1">
      <alignment horizontal="center"/>
    </xf>
    <xf numFmtId="0" fontId="4" fillId="25" borderId="11" xfId="0" applyFont="1" applyFill="1" applyBorder="1" applyAlignment="1">
      <alignment horizontal="center"/>
    </xf>
    <xf numFmtId="44" fontId="4" fillId="24" borderId="12" xfId="0" applyNumberFormat="1" applyFont="1" applyFill="1" applyBorder="1" applyAlignment="1">
      <alignment horizontal="center" vertical="center"/>
    </xf>
    <xf numFmtId="0" fontId="1" fillId="0" borderId="0" xfId="324"/>
    <xf numFmtId="44" fontId="1" fillId="0" borderId="0" xfId="324" applyNumberFormat="1"/>
    <xf numFmtId="43" fontId="0" fillId="0" borderId="0" xfId="263" applyFont="1"/>
    <xf numFmtId="0" fontId="1" fillId="0" borderId="0" xfId="324" applyFont="1"/>
    <xf numFmtId="0" fontId="2" fillId="0" borderId="0" xfId="324" applyFont="1"/>
    <xf numFmtId="164" fontId="2" fillId="0" borderId="0" xfId="324" applyNumberFormat="1" applyFont="1"/>
    <xf numFmtId="0" fontId="1" fillId="0" borderId="0" xfId="324" applyFont="1" applyBorder="1"/>
    <xf numFmtId="164" fontId="2" fillId="0" borderId="0" xfId="324" applyNumberFormat="1" applyFont="1" applyBorder="1"/>
    <xf numFmtId="164" fontId="5" fillId="0" borderId="0" xfId="324" applyNumberFormat="1" applyFont="1" applyBorder="1"/>
    <xf numFmtId="44" fontId="4" fillId="25" borderId="13" xfId="324" applyNumberFormat="1" applyFont="1" applyFill="1" applyBorder="1" applyAlignment="1">
      <alignment horizontal="center" vertical="center"/>
    </xf>
    <xf numFmtId="0" fontId="4" fillId="25" borderId="14" xfId="0" applyFont="1" applyFill="1" applyBorder="1" applyAlignment="1"/>
    <xf numFmtId="44" fontId="4" fillId="25" borderId="13" xfId="0" applyNumberFormat="1" applyFont="1" applyFill="1" applyBorder="1" applyAlignment="1">
      <alignment horizontal="center" vertical="center" wrapText="1"/>
    </xf>
    <xf numFmtId="0" fontId="3" fillId="25" borderId="15" xfId="0" applyFont="1" applyFill="1" applyBorder="1" applyAlignment="1">
      <alignment horizontal="left"/>
    </xf>
    <xf numFmtId="0" fontId="4" fillId="25" borderId="15" xfId="0" applyFont="1" applyFill="1" applyBorder="1" applyAlignment="1">
      <alignment horizontal="left"/>
    </xf>
    <xf numFmtId="44" fontId="1" fillId="25" borderId="13" xfId="324" applyNumberFormat="1" applyFont="1" applyFill="1" applyBorder="1" applyAlignment="1">
      <alignment horizontal="center" vertical="center"/>
    </xf>
    <xf numFmtId="43" fontId="4" fillId="25" borderId="16" xfId="252" applyFont="1" applyFill="1" applyBorder="1" applyAlignment="1">
      <alignment horizontal="center" vertical="center" wrapText="1"/>
    </xf>
    <xf numFmtId="43" fontId="4" fillId="25" borderId="17" xfId="252" applyFont="1" applyFill="1" applyBorder="1" applyAlignment="1">
      <alignment horizontal="center" vertical="center" wrapText="1"/>
    </xf>
    <xf numFmtId="43" fontId="3" fillId="25" borderId="17" xfId="252" applyFont="1" applyFill="1" applyBorder="1" applyAlignment="1">
      <alignment horizontal="center" vertical="center" wrapText="1"/>
    </xf>
    <xf numFmtId="0" fontId="4" fillId="25" borderId="13" xfId="0" applyFont="1" applyFill="1" applyBorder="1" applyAlignment="1"/>
    <xf numFmtId="0" fontId="4" fillId="25" borderId="16" xfId="0" applyFont="1" applyFill="1" applyBorder="1" applyAlignment="1">
      <alignment horizontal="center"/>
    </xf>
    <xf numFmtId="0" fontId="4" fillId="25" borderId="17" xfId="0" applyFont="1" applyFill="1" applyBorder="1" applyAlignment="1">
      <alignment horizontal="center"/>
    </xf>
    <xf numFmtId="43" fontId="3" fillId="25" borderId="18" xfId="252" applyFont="1" applyFill="1" applyBorder="1" applyAlignment="1">
      <alignment horizontal="center" vertical="center" wrapText="1"/>
    </xf>
    <xf numFmtId="0" fontId="3" fillId="25" borderId="17" xfId="0" applyFont="1" applyFill="1" applyBorder="1" applyAlignment="1">
      <alignment horizontal="right" indent="1"/>
    </xf>
    <xf numFmtId="0" fontId="3" fillId="25" borderId="18" xfId="0" applyFont="1" applyFill="1" applyBorder="1" applyAlignment="1">
      <alignment horizontal="right" indent="1"/>
    </xf>
    <xf numFmtId="0" fontId="3" fillId="25" borderId="11" xfId="0" applyFont="1" applyFill="1" applyBorder="1" applyAlignment="1">
      <alignment horizontal="right" indent="1"/>
    </xf>
    <xf numFmtId="0" fontId="4" fillId="0" borderId="13" xfId="324" applyFont="1" applyBorder="1" applyAlignment="1">
      <alignment horizontal="center"/>
    </xf>
    <xf numFmtId="0" fontId="3" fillId="25" borderId="15" xfId="0" applyFont="1" applyFill="1" applyBorder="1" applyAlignment="1">
      <alignment horizontal="right" indent="1"/>
    </xf>
    <xf numFmtId="0" fontId="4" fillId="25" borderId="10" xfId="0" applyFont="1" applyFill="1" applyBorder="1" applyAlignment="1">
      <alignment horizontal="center"/>
    </xf>
    <xf numFmtId="0" fontId="4" fillId="25" borderId="10" xfId="0" applyFont="1" applyFill="1" applyBorder="1" applyAlignment="1"/>
    <xf numFmtId="44" fontId="4" fillId="25" borderId="16" xfId="0" applyNumberFormat="1" applyFont="1" applyFill="1" applyBorder="1" applyAlignment="1">
      <alignment horizontal="center" vertical="center" wrapText="1"/>
    </xf>
    <xf numFmtId="0" fontId="2" fillId="0" borderId="0" xfId="324" applyFont="1" applyBorder="1"/>
    <xf numFmtId="0" fontId="4" fillId="0" borderId="0" xfId="324" applyFont="1" applyBorder="1"/>
    <xf numFmtId="0" fontId="5" fillId="0" borderId="0" xfId="324" applyFont="1" applyAlignment="1">
      <alignment vertical="center" wrapText="1"/>
    </xf>
    <xf numFmtId="0" fontId="6" fillId="0" borderId="0" xfId="324" applyFont="1" applyAlignment="1">
      <alignment horizontal="center" wrapText="1"/>
    </xf>
    <xf numFmtId="4" fontId="1" fillId="0" borderId="0" xfId="324" applyNumberFormat="1"/>
    <xf numFmtId="43" fontId="1" fillId="0" borderId="0" xfId="252" applyFont="1"/>
    <xf numFmtId="0" fontId="1" fillId="25" borderId="15" xfId="324" applyFont="1" applyFill="1" applyBorder="1" applyAlignment="1">
      <alignment horizontal="left"/>
    </xf>
    <xf numFmtId="0" fontId="4" fillId="25" borderId="13" xfId="324" applyFont="1" applyFill="1" applyBorder="1" applyAlignment="1">
      <alignment horizontal="left"/>
    </xf>
    <xf numFmtId="43" fontId="1" fillId="25" borderId="17" xfId="263" applyFont="1" applyFill="1" applyBorder="1" applyAlignment="1">
      <alignment horizontal="center" vertical="center" wrapText="1"/>
    </xf>
    <xf numFmtId="0" fontId="1" fillId="25" borderId="17" xfId="324" applyFont="1" applyFill="1" applyBorder="1" applyAlignment="1">
      <alignment horizontal="right" indent="1"/>
    </xf>
    <xf numFmtId="43" fontId="4" fillId="25" borderId="17" xfId="263" applyFont="1" applyFill="1" applyBorder="1" applyAlignment="1">
      <alignment horizontal="center" vertical="center" wrapText="1"/>
    </xf>
    <xf numFmtId="0" fontId="4" fillId="25" borderId="16" xfId="324" applyFont="1" applyFill="1" applyBorder="1" applyAlignment="1">
      <alignment horizontal="center"/>
    </xf>
    <xf numFmtId="44" fontId="4" fillId="25" borderId="13" xfId="324" applyNumberFormat="1" applyFont="1" applyFill="1" applyBorder="1" applyAlignment="1">
      <alignment horizontal="center" vertical="center" wrapText="1"/>
    </xf>
    <xf numFmtId="0" fontId="4" fillId="25" borderId="13" xfId="324" applyFont="1" applyFill="1" applyBorder="1" applyAlignment="1"/>
    <xf numFmtId="0" fontId="4" fillId="25" borderId="17" xfId="324" applyFont="1" applyFill="1" applyBorder="1" applyAlignment="1">
      <alignment horizontal="center"/>
    </xf>
    <xf numFmtId="44" fontId="4" fillId="24" borderId="12" xfId="324" applyNumberFormat="1" applyFont="1" applyFill="1" applyBorder="1" applyAlignment="1">
      <alignment horizontal="center" vertical="center"/>
    </xf>
    <xf numFmtId="0" fontId="4" fillId="24" borderId="10" xfId="324" applyFont="1" applyFill="1" applyBorder="1" applyAlignment="1">
      <alignment horizontal="center"/>
    </xf>
    <xf numFmtId="0" fontId="6" fillId="0" borderId="0" xfId="324" applyFont="1" applyAlignment="1">
      <alignment wrapText="1"/>
    </xf>
    <xf numFmtId="0" fontId="4" fillId="0" borderId="0" xfId="324" applyFont="1" applyBorder="1" applyAlignment="1">
      <alignment horizontal="center" wrapText="1"/>
    </xf>
    <xf numFmtId="0" fontId="25" fillId="0" borderId="0" xfId="324" applyFont="1" applyBorder="1" applyAlignment="1">
      <alignment horizontal="center" wrapText="1"/>
    </xf>
    <xf numFmtId="0" fontId="4" fillId="0" borderId="0" xfId="324" applyFont="1" applyAlignment="1"/>
    <xf numFmtId="0" fontId="2" fillId="0" borderId="0" xfId="324" applyFont="1" applyAlignment="1">
      <alignment horizontal="right"/>
    </xf>
    <xf numFmtId="0" fontId="1" fillId="25" borderId="13" xfId="324" applyFont="1" applyFill="1" applyBorder="1" applyAlignment="1">
      <alignment horizontal="left"/>
    </xf>
    <xf numFmtId="0" fontId="1" fillId="25" borderId="11" xfId="324" applyFont="1" applyFill="1" applyBorder="1" applyAlignment="1">
      <alignment horizontal="right" indent="1"/>
    </xf>
    <xf numFmtId="0" fontId="4" fillId="25" borderId="11" xfId="324" applyFont="1" applyFill="1" applyBorder="1" applyAlignment="1">
      <alignment horizontal="center"/>
    </xf>
    <xf numFmtId="0" fontId="4" fillId="0" borderId="0" xfId="324" applyFont="1" applyBorder="1" applyAlignment="1"/>
    <xf numFmtId="0" fontId="2" fillId="0" borderId="0" xfId="324" applyFont="1" applyBorder="1" applyAlignment="1">
      <alignment horizontal="right"/>
    </xf>
    <xf numFmtId="0" fontId="26" fillId="0" borderId="0" xfId="324" applyFont="1"/>
    <xf numFmtId="43" fontId="1" fillId="25" borderId="18" xfId="263" applyFont="1" applyFill="1" applyBorder="1" applyAlignment="1">
      <alignment horizontal="center" vertical="center" wrapText="1"/>
    </xf>
    <xf numFmtId="0" fontId="1" fillId="25" borderId="15" xfId="324" applyFont="1" applyFill="1" applyBorder="1" applyAlignment="1">
      <alignment horizontal="right" indent="1"/>
    </xf>
    <xf numFmtId="164" fontId="1" fillId="0" borderId="0" xfId="324" applyNumberFormat="1"/>
    <xf numFmtId="0" fontId="4" fillId="25" borderId="21" xfId="0" applyFont="1" applyFill="1" applyBorder="1" applyAlignment="1">
      <alignment horizontal="center"/>
    </xf>
    <xf numFmtId="43" fontId="4" fillId="25" borderId="20" xfId="252" applyFont="1" applyFill="1" applyBorder="1" applyAlignment="1">
      <alignment horizontal="center" vertical="center" wrapText="1"/>
    </xf>
    <xf numFmtId="0" fontId="1" fillId="25" borderId="21" xfId="324" applyFont="1" applyFill="1" applyBorder="1" applyAlignment="1">
      <alignment horizontal="right" indent="1"/>
    </xf>
    <xf numFmtId="43" fontId="1" fillId="25" borderId="20" xfId="263" applyFont="1" applyFill="1" applyBorder="1" applyAlignment="1">
      <alignment horizontal="center" vertical="center" wrapText="1"/>
    </xf>
    <xf numFmtId="164" fontId="4" fillId="0" borderId="13" xfId="324" applyNumberFormat="1" applyFont="1" applyBorder="1"/>
    <xf numFmtId="0" fontId="4" fillId="25" borderId="20" xfId="324" applyFont="1" applyFill="1" applyBorder="1" applyAlignment="1">
      <alignment horizontal="center"/>
    </xf>
    <xf numFmtId="43" fontId="4" fillId="25" borderId="20" xfId="263" applyFont="1" applyFill="1" applyBorder="1" applyAlignment="1">
      <alignment horizontal="center" vertical="center" wrapText="1"/>
    </xf>
    <xf numFmtId="0" fontId="1" fillId="25" borderId="20" xfId="324" applyFont="1" applyFill="1" applyBorder="1" applyAlignment="1">
      <alignment horizontal="right" indent="1"/>
    </xf>
    <xf numFmtId="0" fontId="4" fillId="0" borderId="19" xfId="324" applyFont="1" applyBorder="1" applyAlignment="1">
      <alignment horizontal="left" vertical="top" wrapText="1"/>
    </xf>
    <xf numFmtId="0" fontId="4" fillId="0" borderId="0" xfId="324" applyFont="1" applyBorder="1" applyAlignment="1">
      <alignment horizontal="left" vertical="top" wrapText="1"/>
    </xf>
    <xf numFmtId="0" fontId="6" fillId="0" borderId="0" xfId="324" applyFont="1" applyBorder="1" applyAlignment="1">
      <alignment horizontal="center" wrapText="1"/>
    </xf>
    <xf numFmtId="49" fontId="5" fillId="0" borderId="0" xfId="324" applyNumberFormat="1" applyFont="1" applyAlignment="1">
      <alignment horizontal="center"/>
    </xf>
    <xf numFmtId="0" fontId="5" fillId="0" borderId="0" xfId="324" applyFont="1" applyAlignment="1">
      <alignment horizontal="center"/>
    </xf>
    <xf numFmtId="0" fontId="6" fillId="0" borderId="0" xfId="324" applyFont="1" applyAlignment="1">
      <alignment horizontal="center" wrapText="1"/>
    </xf>
    <xf numFmtId="0" fontId="4" fillId="0" borderId="0" xfId="324" applyFont="1" applyBorder="1" applyAlignment="1">
      <alignment horizontal="center" wrapText="1"/>
    </xf>
    <xf numFmtId="49" fontId="4" fillId="0" borderId="0" xfId="324" applyNumberFormat="1" applyFont="1" applyAlignment="1">
      <alignment horizontal="center"/>
    </xf>
  </cellXfs>
  <cellStyles count="467">
    <cellStyle name="20% - Énfasis1" xfId="1" builtinId="30" customBuiltin="1"/>
    <cellStyle name="20% - Énfasis1 2" xfId="2"/>
    <cellStyle name="20% - Énfasis1 2 2" xfId="3"/>
    <cellStyle name="20% - Énfasis1 2 2 2" xfId="4"/>
    <cellStyle name="20% - Énfasis1 2 2 2 2" xfId="5"/>
    <cellStyle name="20% - Énfasis1 2 3" xfId="6"/>
    <cellStyle name="20% - Énfasis1 3" xfId="7"/>
    <cellStyle name="20% - Énfasis1 3 2" xfId="8"/>
    <cellStyle name="20% - Énfasis2" xfId="9" builtinId="34" customBuiltin="1"/>
    <cellStyle name="20% - Énfasis2 2" xfId="10"/>
    <cellStyle name="20% - Énfasis2 2 2" xfId="11"/>
    <cellStyle name="20% - Énfasis2 2 2 2" xfId="12"/>
    <cellStyle name="20% - Énfasis2 2 2 2 2" xfId="13"/>
    <cellStyle name="20% - Énfasis2 2 3" xfId="14"/>
    <cellStyle name="20% - Énfasis2 3" xfId="15"/>
    <cellStyle name="20% - Énfasis2 3 2" xfId="16"/>
    <cellStyle name="20% - Énfasis3" xfId="17" builtinId="38" customBuiltin="1"/>
    <cellStyle name="20% - Énfasis3 2" xfId="18"/>
    <cellStyle name="20% - Énfasis3 2 2" xfId="19"/>
    <cellStyle name="20% - Énfasis3 2 2 2" xfId="20"/>
    <cellStyle name="20% - Énfasis3 2 2 2 2" xfId="21"/>
    <cellStyle name="20% - Énfasis3 2 3" xfId="22"/>
    <cellStyle name="20% - Énfasis3 3" xfId="23"/>
    <cellStyle name="20% - Énfasis3 3 2" xfId="24"/>
    <cellStyle name="20% - Énfasis4" xfId="25" builtinId="42" customBuiltin="1"/>
    <cellStyle name="20% - Énfasis4 2" xfId="26"/>
    <cellStyle name="20% - Énfasis4 2 2" xfId="27"/>
    <cellStyle name="20% - Énfasis4 2 2 2" xfId="28"/>
    <cellStyle name="20% - Énfasis4 2 2 2 2" xfId="29"/>
    <cellStyle name="20% - Énfasis4 2 3" xfId="30"/>
    <cellStyle name="20% - Énfasis4 3" xfId="31"/>
    <cellStyle name="20% - Énfasis4 3 2" xfId="32"/>
    <cellStyle name="20% - Énfasis5" xfId="33" builtinId="46" customBuiltin="1"/>
    <cellStyle name="20% - Énfasis5 2" xfId="34"/>
    <cellStyle name="20% - Énfasis5 2 2" xfId="35"/>
    <cellStyle name="20% - Énfasis5 2 2 2" xfId="36"/>
    <cellStyle name="20% - Énfasis5 2 2 2 2" xfId="37"/>
    <cellStyle name="20% - Énfasis5 2 3" xfId="38"/>
    <cellStyle name="20% - Énfasis5 3" xfId="39"/>
    <cellStyle name="20% - Énfasis5 3 2" xfId="40"/>
    <cellStyle name="20% - Énfasis6" xfId="41" builtinId="50" customBuiltin="1"/>
    <cellStyle name="20% - Énfasis6 2" xfId="42"/>
    <cellStyle name="20% - Énfasis6 2 2" xfId="43"/>
    <cellStyle name="20% - Énfasis6 2 2 2" xfId="44"/>
    <cellStyle name="20% - Énfasis6 2 2 2 2" xfId="45"/>
    <cellStyle name="20% - Énfasis6 2 3" xfId="46"/>
    <cellStyle name="20% - Énfasis6 3" xfId="47"/>
    <cellStyle name="20% - Énfasis6 3 2" xfId="48"/>
    <cellStyle name="40% - Énfasis1" xfId="49" builtinId="31" customBuiltin="1"/>
    <cellStyle name="40% - Énfasis1 2" xfId="50"/>
    <cellStyle name="40% - Énfasis1 2 2" xfId="51"/>
    <cellStyle name="40% - Énfasis1 2 2 2" xfId="52"/>
    <cellStyle name="40% - Énfasis1 2 2 2 2" xfId="53"/>
    <cellStyle name="40% - Énfasis1 2 3" xfId="54"/>
    <cellStyle name="40% - Énfasis1 3" xfId="55"/>
    <cellStyle name="40% - Énfasis1 3 2" xfId="56"/>
    <cellStyle name="40% - Énfasis2" xfId="57" builtinId="35" customBuiltin="1"/>
    <cellStyle name="40% - Énfasis2 2" xfId="58"/>
    <cellStyle name="40% - Énfasis2 2 2" xfId="59"/>
    <cellStyle name="40% - Énfasis2 2 2 2" xfId="60"/>
    <cellStyle name="40% - Énfasis2 2 2 2 2" xfId="61"/>
    <cellStyle name="40% - Énfasis2 2 3" xfId="62"/>
    <cellStyle name="40% - Énfasis2 3" xfId="63"/>
    <cellStyle name="40% - Énfasis2 3 2" xfId="64"/>
    <cellStyle name="40% - Énfasis3" xfId="65" builtinId="39" customBuiltin="1"/>
    <cellStyle name="40% - Énfasis3 2" xfId="66"/>
    <cellStyle name="40% - Énfasis3 2 2" xfId="67"/>
    <cellStyle name="40% - Énfasis3 2 2 2" xfId="68"/>
    <cellStyle name="40% - Énfasis3 2 2 2 2" xfId="69"/>
    <cellStyle name="40% - Énfasis3 2 3" xfId="70"/>
    <cellStyle name="40% - Énfasis3 3" xfId="71"/>
    <cellStyle name="40% - Énfasis3 3 2" xfId="72"/>
    <cellStyle name="40% - Énfasis4" xfId="73" builtinId="43" customBuiltin="1"/>
    <cellStyle name="40% - Énfasis4 2" xfId="74"/>
    <cellStyle name="40% - Énfasis4 2 2" xfId="75"/>
    <cellStyle name="40% - Énfasis4 2 2 2" xfId="76"/>
    <cellStyle name="40% - Énfasis4 2 2 2 2" xfId="77"/>
    <cellStyle name="40% - Énfasis4 2 3" xfId="78"/>
    <cellStyle name="40% - Énfasis4 3" xfId="79"/>
    <cellStyle name="40% - Énfasis4 3 2" xfId="80"/>
    <cellStyle name="40% - Énfasis5" xfId="81" builtinId="47" customBuiltin="1"/>
    <cellStyle name="40% - Énfasis5 2" xfId="82"/>
    <cellStyle name="40% - Énfasis5 2 2" xfId="83"/>
    <cellStyle name="40% - Énfasis5 2 2 2" xfId="84"/>
    <cellStyle name="40% - Énfasis5 2 2 2 2" xfId="85"/>
    <cellStyle name="40% - Énfasis5 2 3" xfId="86"/>
    <cellStyle name="40% - Énfasis5 3" xfId="87"/>
    <cellStyle name="40% - Énfasis5 3 2" xfId="88"/>
    <cellStyle name="40% - Énfasis6" xfId="89" builtinId="51" customBuiltin="1"/>
    <cellStyle name="40% - Énfasis6 2" xfId="90"/>
    <cellStyle name="40% - Énfasis6 2 2" xfId="91"/>
    <cellStyle name="40% - Énfasis6 2 2 2" xfId="92"/>
    <cellStyle name="40% - Énfasis6 2 2 2 2" xfId="93"/>
    <cellStyle name="40% - Énfasis6 2 3" xfId="94"/>
    <cellStyle name="40% - Énfasis6 3" xfId="95"/>
    <cellStyle name="40% - Énfasis6 3 2" xfId="96"/>
    <cellStyle name="60% - Énfasis1" xfId="97" builtinId="32" customBuiltin="1"/>
    <cellStyle name="60% - Énfasis1 2" xfId="98"/>
    <cellStyle name="60% - Énfasis1 2 2" xfId="99"/>
    <cellStyle name="60% - Énfasis1 2 2 2" xfId="100"/>
    <cellStyle name="60% - Énfasis1 2 2 2 2" xfId="101"/>
    <cellStyle name="60% - Énfasis1 2 3" xfId="102"/>
    <cellStyle name="60% - Énfasis1 3" xfId="103"/>
    <cellStyle name="60% - Énfasis1 3 2" xfId="104"/>
    <cellStyle name="60% - Énfasis2" xfId="105" builtinId="36" customBuiltin="1"/>
    <cellStyle name="60% - Énfasis2 2" xfId="106"/>
    <cellStyle name="60% - Énfasis2 2 2" xfId="107"/>
    <cellStyle name="60% - Énfasis2 2 2 2" xfId="108"/>
    <cellStyle name="60% - Énfasis2 2 2 2 2" xfId="109"/>
    <cellStyle name="60% - Énfasis2 2 3" xfId="110"/>
    <cellStyle name="60% - Énfasis2 3" xfId="111"/>
    <cellStyle name="60% - Énfasis2 3 2" xfId="112"/>
    <cellStyle name="60% - Énfasis3" xfId="113" builtinId="40" customBuiltin="1"/>
    <cellStyle name="60% - Énfasis3 2" xfId="114"/>
    <cellStyle name="60% - Énfasis3 2 2" xfId="115"/>
    <cellStyle name="60% - Énfasis3 2 2 2" xfId="116"/>
    <cellStyle name="60% - Énfasis3 2 2 2 2" xfId="117"/>
    <cellStyle name="60% - Énfasis3 2 3" xfId="118"/>
    <cellStyle name="60% - Énfasis3 3" xfId="119"/>
    <cellStyle name="60% - Énfasis3 3 2" xfId="120"/>
    <cellStyle name="60% - Énfasis4" xfId="121" builtinId="44" customBuiltin="1"/>
    <cellStyle name="60% - Énfasis4 2" xfId="122"/>
    <cellStyle name="60% - Énfasis4 2 2" xfId="123"/>
    <cellStyle name="60% - Énfasis4 2 2 2" xfId="124"/>
    <cellStyle name="60% - Énfasis4 2 2 2 2" xfId="125"/>
    <cellStyle name="60% - Énfasis4 2 3" xfId="126"/>
    <cellStyle name="60% - Énfasis4 3" xfId="127"/>
    <cellStyle name="60% - Énfasis4 3 2" xfId="128"/>
    <cellStyle name="60% - Énfasis5" xfId="129" builtinId="48" customBuiltin="1"/>
    <cellStyle name="60% - Énfasis5 2" xfId="130"/>
    <cellStyle name="60% - Énfasis5 2 2" xfId="131"/>
    <cellStyle name="60% - Énfasis5 2 2 2" xfId="132"/>
    <cellStyle name="60% - Énfasis5 2 2 2 2" xfId="133"/>
    <cellStyle name="60% - Énfasis5 2 3" xfId="134"/>
    <cellStyle name="60% - Énfasis5 3" xfId="135"/>
    <cellStyle name="60% - Énfasis5 3 2" xfId="136"/>
    <cellStyle name="60% - Énfasis6" xfId="137" builtinId="52" customBuiltin="1"/>
    <cellStyle name="60% - Énfasis6 2" xfId="138"/>
    <cellStyle name="60% - Énfasis6 2 2" xfId="139"/>
    <cellStyle name="60% - Énfasis6 2 2 2" xfId="140"/>
    <cellStyle name="60% - Énfasis6 2 2 2 2" xfId="141"/>
    <cellStyle name="60% - Énfasis6 2 3" xfId="142"/>
    <cellStyle name="60% - Énfasis6 3" xfId="143"/>
    <cellStyle name="60% - Énfasis6 3 2" xfId="144"/>
    <cellStyle name="Buena 2" xfId="146"/>
    <cellStyle name="Buena 2 2" xfId="147"/>
    <cellStyle name="Buena 2 2 2" xfId="148"/>
    <cellStyle name="Buena 2 2 2 2" xfId="149"/>
    <cellStyle name="Buena 2 3" xfId="150"/>
    <cellStyle name="Buena 3" xfId="151"/>
    <cellStyle name="Buena 3 2" xfId="152"/>
    <cellStyle name="Bueno" xfId="145" builtinId="26" customBuiltin="1"/>
    <cellStyle name="Cálculo" xfId="153" builtinId="22" customBuiltin="1"/>
    <cellStyle name="Cálculo 2" xfId="154"/>
    <cellStyle name="Cálculo 2 2" xfId="155"/>
    <cellStyle name="Cálculo 2 2 2" xfId="156"/>
    <cellStyle name="Cálculo 2 2 2 2" xfId="157"/>
    <cellStyle name="Cálculo 2 3" xfId="158"/>
    <cellStyle name="Cálculo 3" xfId="159"/>
    <cellStyle name="Cálculo 3 2" xfId="160"/>
    <cellStyle name="Celda de comprobación" xfId="161" builtinId="23" customBuiltin="1"/>
    <cellStyle name="Celda de comprobación 2" xfId="162"/>
    <cellStyle name="Celda de comprobación 2 2" xfId="163"/>
    <cellStyle name="Celda de comprobación 2 2 2" xfId="164"/>
    <cellStyle name="Celda de comprobación 2 2 2 2" xfId="165"/>
    <cellStyle name="Celda de comprobación 2 3" xfId="166"/>
    <cellStyle name="Celda de comprobación 3" xfId="167"/>
    <cellStyle name="Celda de comprobación 3 2" xfId="168"/>
    <cellStyle name="Celda vinculada" xfId="169" builtinId="24" customBuiltin="1"/>
    <cellStyle name="Celda vinculada 2" xfId="170"/>
    <cellStyle name="Celda vinculada 2 2" xfId="171"/>
    <cellStyle name="Celda vinculada 2 2 2" xfId="172"/>
    <cellStyle name="Celda vinculada 2 2 2 2" xfId="173"/>
    <cellStyle name="Celda vinculada 2 3" xfId="174"/>
    <cellStyle name="Celda vinculada 3" xfId="175"/>
    <cellStyle name="Celda vinculada 3 2" xfId="176"/>
    <cellStyle name="Encabezado 1" xfId="428" builtinId="16" customBuiltin="1"/>
    <cellStyle name="Encabezado 4" xfId="177" builtinId="19" customBuiltin="1"/>
    <cellStyle name="Encabezado 4 2" xfId="178"/>
    <cellStyle name="Encabezado 4 2 2" xfId="179"/>
    <cellStyle name="Encabezado 4 2 2 2" xfId="180"/>
    <cellStyle name="Encabezado 4 2 2 2 2" xfId="181"/>
    <cellStyle name="Encabezado 4 2 3" xfId="182"/>
    <cellStyle name="Encabezado 4 3" xfId="183"/>
    <cellStyle name="Encabezado 4 3 2" xfId="184"/>
    <cellStyle name="Énfasis1" xfId="185" builtinId="29" customBuiltin="1"/>
    <cellStyle name="Énfasis1 2" xfId="186"/>
    <cellStyle name="Énfasis1 2 2" xfId="187"/>
    <cellStyle name="Énfasis1 2 2 2" xfId="188"/>
    <cellStyle name="Énfasis1 2 2 2 2" xfId="189"/>
    <cellStyle name="Énfasis1 2 3" xfId="190"/>
    <cellStyle name="Énfasis1 3" xfId="191"/>
    <cellStyle name="Énfasis1 3 2" xfId="192"/>
    <cellStyle name="Énfasis2" xfId="193" builtinId="33" customBuiltin="1"/>
    <cellStyle name="Énfasis2 2" xfId="194"/>
    <cellStyle name="Énfasis2 2 2" xfId="195"/>
    <cellStyle name="Énfasis2 2 2 2" xfId="196"/>
    <cellStyle name="Énfasis2 2 2 2 2" xfId="197"/>
    <cellStyle name="Énfasis2 2 3" xfId="198"/>
    <cellStyle name="Énfasis2 3" xfId="199"/>
    <cellStyle name="Énfasis2 3 2" xfId="200"/>
    <cellStyle name="Énfasis3" xfId="201" builtinId="37" customBuiltin="1"/>
    <cellStyle name="Énfasis3 2" xfId="202"/>
    <cellStyle name="Énfasis3 2 2" xfId="203"/>
    <cellStyle name="Énfasis3 2 2 2" xfId="204"/>
    <cellStyle name="Énfasis3 2 2 2 2" xfId="205"/>
    <cellStyle name="Énfasis3 2 3" xfId="206"/>
    <cellStyle name="Énfasis3 3" xfId="207"/>
    <cellStyle name="Énfasis3 3 2" xfId="208"/>
    <cellStyle name="Énfasis4" xfId="209" builtinId="41" customBuiltin="1"/>
    <cellStyle name="Énfasis4 2" xfId="210"/>
    <cellStyle name="Énfasis4 2 2" xfId="211"/>
    <cellStyle name="Énfasis4 2 2 2" xfId="212"/>
    <cellStyle name="Énfasis4 2 2 2 2" xfId="213"/>
    <cellStyle name="Énfasis4 2 3" xfId="214"/>
    <cellStyle name="Énfasis4 3" xfId="215"/>
    <cellStyle name="Énfasis4 3 2" xfId="216"/>
    <cellStyle name="Énfasis5" xfId="217" builtinId="45" customBuiltin="1"/>
    <cellStyle name="Énfasis5 2" xfId="218"/>
    <cellStyle name="Énfasis5 2 2" xfId="219"/>
    <cellStyle name="Énfasis5 2 2 2" xfId="220"/>
    <cellStyle name="Énfasis5 2 2 2 2" xfId="221"/>
    <cellStyle name="Énfasis5 2 3" xfId="222"/>
    <cellStyle name="Énfasis5 3" xfId="223"/>
    <cellStyle name="Énfasis5 3 2" xfId="224"/>
    <cellStyle name="Énfasis6" xfId="225" builtinId="49" customBuiltin="1"/>
    <cellStyle name="Énfasis6 2" xfId="226"/>
    <cellStyle name="Énfasis6 2 2" xfId="227"/>
    <cellStyle name="Énfasis6 2 2 2" xfId="228"/>
    <cellStyle name="Énfasis6 2 2 2 2" xfId="229"/>
    <cellStyle name="Énfasis6 2 3" xfId="230"/>
    <cellStyle name="Énfasis6 3" xfId="231"/>
    <cellStyle name="Énfasis6 3 2" xfId="232"/>
    <cellStyle name="Entrada" xfId="233" builtinId="20" customBuiltin="1"/>
    <cellStyle name="Entrada 2" xfId="234"/>
    <cellStyle name="Entrada 2 2" xfId="235"/>
    <cellStyle name="Entrada 2 2 2" xfId="236"/>
    <cellStyle name="Entrada 2 2 2 2" xfId="237"/>
    <cellStyle name="Entrada 2 3" xfId="238"/>
    <cellStyle name="Entrada 3" xfId="239"/>
    <cellStyle name="Entrada 3 2" xfId="240"/>
    <cellStyle name="Euro" xfId="241"/>
    <cellStyle name="Euro 2" xfId="242"/>
    <cellStyle name="Euro 2 2" xfId="243"/>
    <cellStyle name="Incorrecto" xfId="244" builtinId="27" customBuiltin="1"/>
    <cellStyle name="Incorrecto 2" xfId="245"/>
    <cellStyle name="Incorrecto 2 2" xfId="246"/>
    <cellStyle name="Incorrecto 2 2 2" xfId="247"/>
    <cellStyle name="Incorrecto 2 2 2 2" xfId="248"/>
    <cellStyle name="Incorrecto 2 3" xfId="249"/>
    <cellStyle name="Incorrecto 3" xfId="250"/>
    <cellStyle name="Incorrecto 3 2" xfId="251"/>
    <cellStyle name="Millares" xfId="252" builtinId="3"/>
    <cellStyle name="Millares 10" xfId="253"/>
    <cellStyle name="Millares 11" xfId="254"/>
    <cellStyle name="Millares 12" xfId="255"/>
    <cellStyle name="Millares 13" xfId="256"/>
    <cellStyle name="Millares 14" xfId="257"/>
    <cellStyle name="Millares 15" xfId="258"/>
    <cellStyle name="Millares 16" xfId="259"/>
    <cellStyle name="Millares 16 2" xfId="260"/>
    <cellStyle name="Millares 17" xfId="261"/>
    <cellStyle name="Millares 18" xfId="262"/>
    <cellStyle name="Millares 19" xfId="263"/>
    <cellStyle name="Millares 2" xfId="264"/>
    <cellStyle name="Millares 2 2" xfId="265"/>
    <cellStyle name="Millares 3" xfId="266"/>
    <cellStyle name="Millares 4" xfId="267"/>
    <cellStyle name="Millares 5" xfId="268"/>
    <cellStyle name="Millares 6" xfId="269"/>
    <cellStyle name="Millares 7" xfId="270"/>
    <cellStyle name="Millares 8" xfId="271"/>
    <cellStyle name="Millares 9" xfId="272"/>
    <cellStyle name="Moneda 2" xfId="273"/>
    <cellStyle name="Moneda 3" xfId="274"/>
    <cellStyle name="Moneda 4" xfId="275"/>
    <cellStyle name="Moneda 5" xfId="276"/>
    <cellStyle name="Neutral" xfId="277" builtinId="28" customBuiltin="1"/>
    <cellStyle name="Neutral 2" xfId="278"/>
    <cellStyle name="Neutral 2 2" xfId="279"/>
    <cellStyle name="Neutral 2 2 2" xfId="280"/>
    <cellStyle name="Neutral 2 2 2 2" xfId="281"/>
    <cellStyle name="Neutral 2 3" xfId="282"/>
    <cellStyle name="Neutral 3" xfId="283"/>
    <cellStyle name="Neutral 3 2" xfId="284"/>
    <cellStyle name="Normal" xfId="0" builtinId="0"/>
    <cellStyle name="Normal 10" xfId="285"/>
    <cellStyle name="Normal 11" xfId="286"/>
    <cellStyle name="Normal 12" xfId="287"/>
    <cellStyle name="Normal 13" xfId="288"/>
    <cellStyle name="Normal 14" xfId="289"/>
    <cellStyle name="Normal 14 2" xfId="290"/>
    <cellStyle name="Normal 15" xfId="291"/>
    <cellStyle name="Normal 16" xfId="292"/>
    <cellStyle name="Normal 16 2" xfId="293"/>
    <cellStyle name="Normal 17" xfId="294"/>
    <cellStyle name="Normal 18" xfId="295"/>
    <cellStyle name="Normal 19" xfId="296"/>
    <cellStyle name="Normal 2" xfId="297"/>
    <cellStyle name="Normal 2 2" xfId="298"/>
    <cellStyle name="Normal 2 3" xfId="299"/>
    <cellStyle name="Normal 2 4" xfId="300"/>
    <cellStyle name="Normal 2 5" xfId="301"/>
    <cellStyle name="Normal 2 6" xfId="302"/>
    <cellStyle name="Normal 2 7" xfId="303"/>
    <cellStyle name="Normal 2 8" xfId="304"/>
    <cellStyle name="Normal 20" xfId="305"/>
    <cellStyle name="Normal 21" xfId="306"/>
    <cellStyle name="Normal 22" xfId="307"/>
    <cellStyle name="Normal 23" xfId="308"/>
    <cellStyle name="Normal 24" xfId="309"/>
    <cellStyle name="Normal 25" xfId="310"/>
    <cellStyle name="Normal 26" xfId="311"/>
    <cellStyle name="Normal 27" xfId="312"/>
    <cellStyle name="Normal 27 2" xfId="313"/>
    <cellStyle name="Normal 28" xfId="314"/>
    <cellStyle name="Normal 28 2" xfId="315"/>
    <cellStyle name="Normal 29" xfId="316"/>
    <cellStyle name="Normal 3" xfId="317"/>
    <cellStyle name="Normal 3 2" xfId="318"/>
    <cellStyle name="Normal 3 3" xfId="319"/>
    <cellStyle name="Normal 3 4" xfId="320"/>
    <cellStyle name="Normal 3 5" xfId="321"/>
    <cellStyle name="Normal 30" xfId="322"/>
    <cellStyle name="Normal 31" xfId="323"/>
    <cellStyle name="Normal 32" xfId="324"/>
    <cellStyle name="Normal 4" xfId="325"/>
    <cellStyle name="Normal 5" xfId="326"/>
    <cellStyle name="Normal 6" xfId="327"/>
    <cellStyle name="Normal 7" xfId="328"/>
    <cellStyle name="Normal 8" xfId="329"/>
    <cellStyle name="Normal 9" xfId="330"/>
    <cellStyle name="Notas" xfId="331" builtinId="10" customBuiltin="1"/>
    <cellStyle name="Notas 10" xfId="332"/>
    <cellStyle name="Notas 10 2" xfId="333"/>
    <cellStyle name="Notas 11" xfId="334"/>
    <cellStyle name="Notas 11 2" xfId="335"/>
    <cellStyle name="Notas 12" xfId="336"/>
    <cellStyle name="Notas 12 2" xfId="337"/>
    <cellStyle name="Notas 13" xfId="338"/>
    <cellStyle name="Notas 13 2" xfId="339"/>
    <cellStyle name="Notas 14" xfId="340"/>
    <cellStyle name="Notas 14 2" xfId="341"/>
    <cellStyle name="Notas 15" xfId="342"/>
    <cellStyle name="Notas 15 2" xfId="343"/>
    <cellStyle name="Notas 16" xfId="344"/>
    <cellStyle name="Notas 16 2" xfId="345"/>
    <cellStyle name="Notas 17" xfId="346"/>
    <cellStyle name="Notas 17 2" xfId="347"/>
    <cellStyle name="Notas 18" xfId="348"/>
    <cellStyle name="Notas 18 2" xfId="349"/>
    <cellStyle name="Notas 19" xfId="350"/>
    <cellStyle name="Notas 19 2" xfId="351"/>
    <cellStyle name="Notas 2" xfId="352"/>
    <cellStyle name="Notas 2 2" xfId="353"/>
    <cellStyle name="Notas 2 2 2" xfId="354"/>
    <cellStyle name="Notas 2 2 2 2" xfId="355"/>
    <cellStyle name="Notas 2 3" xfId="356"/>
    <cellStyle name="Notas 20" xfId="357"/>
    <cellStyle name="Notas 20 2" xfId="358"/>
    <cellStyle name="Notas 21" xfId="359"/>
    <cellStyle name="Notas 21 2" xfId="360"/>
    <cellStyle name="Notas 22" xfId="361"/>
    <cellStyle name="Notas 22 2" xfId="362"/>
    <cellStyle name="Notas 23" xfId="363"/>
    <cellStyle name="Notas 23 2" xfId="364"/>
    <cellStyle name="Notas 24" xfId="365"/>
    <cellStyle name="Notas 24 2" xfId="366"/>
    <cellStyle name="Notas 25" xfId="367"/>
    <cellStyle name="Notas 25 2" xfId="368"/>
    <cellStyle name="Notas 26" xfId="369"/>
    <cellStyle name="Notas 26 2" xfId="370"/>
    <cellStyle name="Notas 27" xfId="371"/>
    <cellStyle name="Notas 27 2" xfId="372"/>
    <cellStyle name="Notas 28" xfId="373"/>
    <cellStyle name="Notas 28 2" xfId="374"/>
    <cellStyle name="Notas 29" xfId="375"/>
    <cellStyle name="Notas 29 2" xfId="376"/>
    <cellStyle name="Notas 3" xfId="377"/>
    <cellStyle name="Notas 3 2" xfId="378"/>
    <cellStyle name="Notas 30" xfId="379"/>
    <cellStyle name="Notas 30 2" xfId="380"/>
    <cellStyle name="Notas 31" xfId="381"/>
    <cellStyle name="Notas 32" xfId="382"/>
    <cellStyle name="Notas 4" xfId="383"/>
    <cellStyle name="Notas 4 2" xfId="384"/>
    <cellStyle name="Notas 5" xfId="385"/>
    <cellStyle name="Notas 5 2" xfId="386"/>
    <cellStyle name="Notas 6" xfId="387"/>
    <cellStyle name="Notas 6 2" xfId="388"/>
    <cellStyle name="Notas 7" xfId="389"/>
    <cellStyle name="Notas 7 2" xfId="390"/>
    <cellStyle name="Notas 8" xfId="391"/>
    <cellStyle name="Notas 8 2" xfId="392"/>
    <cellStyle name="Notas 9" xfId="393"/>
    <cellStyle name="Notas 9 2" xfId="394"/>
    <cellStyle name="Porcentual 2" xfId="395"/>
    <cellStyle name="Porcentual 3" xfId="396"/>
    <cellStyle name="Porcentual 4" xfId="397"/>
    <cellStyle name="Porcentual 5" xfId="398"/>
    <cellStyle name="Porcentual 6" xfId="399"/>
    <cellStyle name="Porcentual 7" xfId="400"/>
    <cellStyle name="Porcentual 8" xfId="401"/>
    <cellStyle name="Porcentual 9" xfId="402"/>
    <cellStyle name="Salida" xfId="403" builtinId="21" customBuiltin="1"/>
    <cellStyle name="Salida 2" xfId="404"/>
    <cellStyle name="Salida 2 2" xfId="405"/>
    <cellStyle name="Salida 2 2 2" xfId="406"/>
    <cellStyle name="Salida 2 2 2 2" xfId="407"/>
    <cellStyle name="Salida 2 3" xfId="408"/>
    <cellStyle name="Salida 3" xfId="409"/>
    <cellStyle name="Salida 3 2" xfId="410"/>
    <cellStyle name="Texto de advertencia" xfId="411" builtinId="11" customBuiltin="1"/>
    <cellStyle name="Texto de advertencia 2" xfId="412"/>
    <cellStyle name="Texto de advertencia 2 2" xfId="413"/>
    <cellStyle name="Texto de advertencia 2 2 2" xfId="414"/>
    <cellStyle name="Texto de advertencia 2 2 2 2" xfId="415"/>
    <cellStyle name="Texto de advertencia 2 3" xfId="416"/>
    <cellStyle name="Texto de advertencia 3" xfId="417"/>
    <cellStyle name="Texto de advertencia 3 2" xfId="418"/>
    <cellStyle name="Texto explicativo" xfId="419" builtinId="53" customBuiltin="1"/>
    <cellStyle name="Texto explicativo 2" xfId="420"/>
    <cellStyle name="Texto explicativo 2 2" xfId="421"/>
    <cellStyle name="Texto explicativo 2 2 2" xfId="422"/>
    <cellStyle name="Texto explicativo 2 2 2 2" xfId="423"/>
    <cellStyle name="Texto explicativo 2 3" xfId="424"/>
    <cellStyle name="Texto explicativo 3" xfId="425"/>
    <cellStyle name="Texto explicativo 3 2" xfId="426"/>
    <cellStyle name="Título" xfId="427" builtinId="15" customBuiltin="1"/>
    <cellStyle name="Título 1 2" xfId="429"/>
    <cellStyle name="Título 1 2 2" xfId="430"/>
    <cellStyle name="Título 1 2 2 2" xfId="431"/>
    <cellStyle name="Título 1 2 2 2 2" xfId="432"/>
    <cellStyle name="Título 1 2 3" xfId="433"/>
    <cellStyle name="Título 1 3" xfId="434"/>
    <cellStyle name="Título 1 3 2" xfId="435"/>
    <cellStyle name="Título 2" xfId="436" builtinId="17" customBuiltin="1"/>
    <cellStyle name="Título 2 2" xfId="437"/>
    <cellStyle name="Título 2 2 2" xfId="438"/>
    <cellStyle name="Título 2 2 2 2" xfId="439"/>
    <cellStyle name="Título 2 2 2 2 2" xfId="440"/>
    <cellStyle name="Título 2 2 3" xfId="441"/>
    <cellStyle name="Título 2 3" xfId="442"/>
    <cellStyle name="Título 2 3 2" xfId="443"/>
    <cellStyle name="Título 3" xfId="444" builtinId="18" customBuiltin="1"/>
    <cellStyle name="Título 3 2" xfId="445"/>
    <cellStyle name="Título 3 2 2" xfId="446"/>
    <cellStyle name="Título 3 2 2 2" xfId="447"/>
    <cellStyle name="Título 3 2 2 2 2" xfId="448"/>
    <cellStyle name="Título 3 2 3" xfId="449"/>
    <cellStyle name="Título 3 3" xfId="450"/>
    <cellStyle name="Título 3 3 2" xfId="451"/>
    <cellStyle name="Título 4" xfId="452"/>
    <cellStyle name="Título 4 2" xfId="453"/>
    <cellStyle name="Título 4 2 2" xfId="454"/>
    <cellStyle name="Título 4 2 2 2" xfId="455"/>
    <cellStyle name="Título 4 3" xfId="456"/>
    <cellStyle name="Título 5" xfId="457"/>
    <cellStyle name="Título 5 2" xfId="458"/>
    <cellStyle name="Total" xfId="459" builtinId="25" customBuiltin="1"/>
    <cellStyle name="Total 2" xfId="460"/>
    <cellStyle name="Total 2 2" xfId="461"/>
    <cellStyle name="Total 2 2 2" xfId="462"/>
    <cellStyle name="Total 2 2 2 2" xfId="463"/>
    <cellStyle name="Total 2 3" xfId="464"/>
    <cellStyle name="Total 3" xfId="465"/>
    <cellStyle name="Total 3 2" xfId="46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2009775</xdr:colOff>
      <xdr:row>3</xdr:row>
      <xdr:rowOff>95250</xdr:rowOff>
    </xdr:to>
    <xdr:pic>
      <xdr:nvPicPr>
        <xdr:cNvPr id="3088" name="1 Imagen" descr="SHCP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0"/>
          <a:ext cx="2009775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2152650</xdr:colOff>
      <xdr:row>0</xdr:row>
      <xdr:rowOff>0</xdr:rowOff>
    </xdr:from>
    <xdr:to>
      <xdr:col>2</xdr:col>
      <xdr:colOff>1466850</xdr:colOff>
      <xdr:row>3</xdr:row>
      <xdr:rowOff>152775</xdr:rowOff>
    </xdr:to>
    <xdr:pic>
      <xdr:nvPicPr>
        <xdr:cNvPr id="4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14650" y="0"/>
          <a:ext cx="1885950" cy="638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2009775</xdr:colOff>
      <xdr:row>3</xdr:row>
      <xdr:rowOff>95250</xdr:rowOff>
    </xdr:to>
    <xdr:pic>
      <xdr:nvPicPr>
        <xdr:cNvPr id="2068" name="1 Imagen" descr="SHCP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0"/>
          <a:ext cx="2009775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2152650</xdr:colOff>
      <xdr:row>0</xdr:row>
      <xdr:rowOff>0</xdr:rowOff>
    </xdr:from>
    <xdr:to>
      <xdr:col>2</xdr:col>
      <xdr:colOff>1466850</xdr:colOff>
      <xdr:row>3</xdr:row>
      <xdr:rowOff>152775</xdr:rowOff>
    </xdr:to>
    <xdr:pic>
      <xdr:nvPicPr>
        <xdr:cNvPr id="4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14650" y="0"/>
          <a:ext cx="1885950" cy="638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0</xdr:rowOff>
    </xdr:from>
    <xdr:ext cx="2009775" cy="581025"/>
    <xdr:pic>
      <xdr:nvPicPr>
        <xdr:cNvPr id="2" name="5 Imagen" descr="SHCP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0"/>
          <a:ext cx="2009775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0</xdr:row>
      <xdr:rowOff>0</xdr:rowOff>
    </xdr:from>
    <xdr:ext cx="1724025" cy="586032"/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" y="0"/>
          <a:ext cx="1724025" cy="5860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0</xdr:rowOff>
    </xdr:from>
    <xdr:ext cx="2009775" cy="581025"/>
    <xdr:pic>
      <xdr:nvPicPr>
        <xdr:cNvPr id="2" name="3 Imagen" descr="SHCP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0"/>
          <a:ext cx="2009775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2447925</xdr:colOff>
      <xdr:row>0</xdr:row>
      <xdr:rowOff>0</xdr:rowOff>
    </xdr:from>
    <xdr:ext cx="1724025" cy="586032"/>
    <xdr:pic>
      <xdr:nvPicPr>
        <xdr:cNvPr id="3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" y="0"/>
          <a:ext cx="1724025" cy="5860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0</xdr:rowOff>
    </xdr:from>
    <xdr:ext cx="2009775" cy="581025"/>
    <xdr:pic>
      <xdr:nvPicPr>
        <xdr:cNvPr id="2" name="3 Imagen" descr="SHCP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0"/>
          <a:ext cx="2009775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2447925</xdr:colOff>
      <xdr:row>0</xdr:row>
      <xdr:rowOff>0</xdr:rowOff>
    </xdr:from>
    <xdr:ext cx="1724025" cy="586032"/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" y="0"/>
          <a:ext cx="1724025" cy="5860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0</xdr:rowOff>
    </xdr:from>
    <xdr:ext cx="2009775" cy="581025"/>
    <xdr:pic>
      <xdr:nvPicPr>
        <xdr:cNvPr id="2" name="3 Imagen" descr="SHCP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0"/>
          <a:ext cx="2009775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2371725</xdr:colOff>
      <xdr:row>0</xdr:row>
      <xdr:rowOff>0</xdr:rowOff>
    </xdr:from>
    <xdr:ext cx="1724025" cy="586032"/>
    <xdr:pic>
      <xdr:nvPicPr>
        <xdr:cNvPr id="3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" y="0"/>
          <a:ext cx="1724025" cy="5860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0</xdr:rowOff>
    </xdr:from>
    <xdr:ext cx="2009775" cy="581025"/>
    <xdr:pic>
      <xdr:nvPicPr>
        <xdr:cNvPr id="2" name="3 Imagen" descr="SHCP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0"/>
          <a:ext cx="2009775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2428875</xdr:colOff>
      <xdr:row>0</xdr:row>
      <xdr:rowOff>0</xdr:rowOff>
    </xdr:from>
    <xdr:ext cx="1724025" cy="586032"/>
    <xdr:pic>
      <xdr:nvPicPr>
        <xdr:cNvPr id="3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" y="0"/>
          <a:ext cx="1724025" cy="5860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0</xdr:rowOff>
    </xdr:from>
    <xdr:ext cx="2009775" cy="581025"/>
    <xdr:pic>
      <xdr:nvPicPr>
        <xdr:cNvPr id="2" name="3 Imagen" descr="SHCP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0"/>
          <a:ext cx="2009775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2438400</xdr:colOff>
      <xdr:row>0</xdr:row>
      <xdr:rowOff>0</xdr:rowOff>
    </xdr:from>
    <xdr:ext cx="1724025" cy="586032"/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" y="0"/>
          <a:ext cx="1724025" cy="5860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gamacosta/Configuraci&#243;n%20local/Archivos%20temporales%20de%20Internet/OLK61/Informe%20trimestral%202008%20al%2031%20MARZO%202009_GL%20(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tidad"/>
      <sheetName val="Municipio-Agencia"/>
      <sheetName val="Tipo de Credito"/>
      <sheetName val="Genero de Beneficiario"/>
      <sheetName val="Productor"/>
      <sheetName val="Tipo Autorizacion"/>
      <sheetName val="Analitico Garantias Liquidas"/>
      <sheetName val="Analitico Fondo de Garantías Lí"/>
      <sheetName val="Analitico Fondo de Porcicolas"/>
      <sheetName val="Anexo Indicadores 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9"/>
  <sheetViews>
    <sheetView topLeftCell="A47" zoomScaleNormal="100" workbookViewId="0">
      <selection activeCell="F78" sqref="F78"/>
    </sheetView>
  </sheetViews>
  <sheetFormatPr baseColWidth="10" defaultRowHeight="12.75" x14ac:dyDescent="0.2"/>
  <cols>
    <col min="1" max="1" width="11.42578125" style="4"/>
    <col min="2" max="2" width="38.5703125" style="4" customWidth="1"/>
    <col min="3" max="3" width="22.28515625" style="5" bestFit="1" customWidth="1"/>
    <col min="4" max="4" width="14.85546875" style="4" bestFit="1" customWidth="1"/>
    <col min="5" max="6" width="13.85546875" style="4" bestFit="1" customWidth="1"/>
    <col min="7" max="16384" width="11.42578125" style="4"/>
  </cols>
  <sheetData>
    <row r="1" spans="1:6" x14ac:dyDescent="0.2">
      <c r="A1" s="8"/>
      <c r="B1" s="7"/>
      <c r="C1" s="9"/>
    </row>
    <row r="2" spans="1:6" x14ac:dyDescent="0.2">
      <c r="A2" s="8"/>
      <c r="B2" s="7"/>
      <c r="C2" s="9"/>
    </row>
    <row r="3" spans="1:6" x14ac:dyDescent="0.2">
      <c r="A3" s="8"/>
      <c r="B3" s="10"/>
      <c r="C3" s="11"/>
    </row>
    <row r="4" spans="1:6" x14ac:dyDescent="0.2">
      <c r="A4" s="34"/>
      <c r="B4" s="35"/>
      <c r="C4" s="12"/>
    </row>
    <row r="5" spans="1:6" x14ac:dyDescent="0.2">
      <c r="A5" s="8"/>
      <c r="B5" s="73" t="s">
        <v>92</v>
      </c>
      <c r="C5" s="73"/>
    </row>
    <row r="6" spans="1:6" x14ac:dyDescent="0.2">
      <c r="A6" s="8"/>
      <c r="B6" s="74"/>
      <c r="C6" s="74"/>
    </row>
    <row r="7" spans="1:6" x14ac:dyDescent="0.2">
      <c r="A7" s="8"/>
      <c r="B7" s="36"/>
      <c r="C7" s="36"/>
    </row>
    <row r="8" spans="1:6" ht="12.75" customHeight="1" x14ac:dyDescent="0.2">
      <c r="A8" s="8"/>
      <c r="B8" s="75" t="s">
        <v>93</v>
      </c>
      <c r="C8" s="75"/>
    </row>
    <row r="9" spans="1:6" x14ac:dyDescent="0.2">
      <c r="A9" s="8"/>
      <c r="B9" s="75"/>
      <c r="C9" s="75"/>
    </row>
    <row r="10" spans="1:6" x14ac:dyDescent="0.2">
      <c r="A10" s="8"/>
      <c r="B10" s="37"/>
      <c r="C10" s="37"/>
    </row>
    <row r="11" spans="1:6" x14ac:dyDescent="0.2">
      <c r="A11" s="8"/>
      <c r="B11" s="76" t="s">
        <v>94</v>
      </c>
      <c r="C11" s="76"/>
    </row>
    <row r="12" spans="1:6" ht="13.5" thickBot="1" x14ac:dyDescent="0.25">
      <c r="A12" s="8"/>
      <c r="B12" s="77"/>
      <c r="C12" s="77"/>
    </row>
    <row r="13" spans="1:6" ht="13.5" thickBot="1" x14ac:dyDescent="0.25">
      <c r="B13" s="1" t="s">
        <v>0</v>
      </c>
      <c r="C13" s="3" t="s">
        <v>15</v>
      </c>
    </row>
    <row r="14" spans="1:6" ht="13.5" thickBot="1" x14ac:dyDescent="0.25">
      <c r="B14" s="22" t="s">
        <v>35</v>
      </c>
      <c r="C14" s="15">
        <f>SUM(C15,C17,C19)</f>
        <v>135503.6</v>
      </c>
    </row>
    <row r="15" spans="1:6" x14ac:dyDescent="0.2">
      <c r="B15" s="24" t="s">
        <v>34</v>
      </c>
      <c r="C15" s="20">
        <f>SUM(C16:C16)</f>
        <v>100000</v>
      </c>
    </row>
    <row r="16" spans="1:6" x14ac:dyDescent="0.2">
      <c r="B16" s="26" t="s">
        <v>48</v>
      </c>
      <c r="C16" s="21">
        <v>100000</v>
      </c>
      <c r="D16" s="39"/>
      <c r="E16" s="5"/>
      <c r="F16" s="5"/>
    </row>
    <row r="17" spans="2:6" x14ac:dyDescent="0.2">
      <c r="B17" s="24" t="s">
        <v>26</v>
      </c>
      <c r="C17" s="20">
        <f>SUM(C18:C18)</f>
        <v>30000</v>
      </c>
    </row>
    <row r="18" spans="2:6" x14ac:dyDescent="0.2">
      <c r="B18" s="26" t="s">
        <v>56</v>
      </c>
      <c r="C18" s="21">
        <v>30000</v>
      </c>
      <c r="D18" s="39"/>
    </row>
    <row r="19" spans="2:6" x14ac:dyDescent="0.2">
      <c r="B19" s="24" t="s">
        <v>2</v>
      </c>
      <c r="C19" s="20">
        <f>SUM(C20)</f>
        <v>5503.5999999999985</v>
      </c>
      <c r="E19" s="5"/>
      <c r="F19" s="5"/>
    </row>
    <row r="20" spans="2:6" ht="13.5" thickBot="1" x14ac:dyDescent="0.25">
      <c r="B20" s="27" t="s">
        <v>2</v>
      </c>
      <c r="C20" s="21">
        <v>5503.5999999999985</v>
      </c>
      <c r="D20" s="39"/>
    </row>
    <row r="21" spans="2:6" ht="13.5" thickBot="1" x14ac:dyDescent="0.25">
      <c r="B21" s="22" t="s">
        <v>4</v>
      </c>
      <c r="C21" s="15">
        <f>SUM(C22,C25,C28)</f>
        <v>5082108.0999999996</v>
      </c>
    </row>
    <row r="22" spans="2:6" x14ac:dyDescent="0.2">
      <c r="B22" s="31" t="s">
        <v>45</v>
      </c>
      <c r="C22" s="19">
        <f>SUM(C23:C24)</f>
        <v>400000</v>
      </c>
    </row>
    <row r="23" spans="2:6" x14ac:dyDescent="0.2">
      <c r="B23" s="28" t="s">
        <v>80</v>
      </c>
      <c r="C23" s="21">
        <v>180000</v>
      </c>
      <c r="D23" s="39"/>
    </row>
    <row r="24" spans="2:6" x14ac:dyDescent="0.2">
      <c r="B24" s="28" t="s">
        <v>88</v>
      </c>
      <c r="C24" s="21">
        <v>220000</v>
      </c>
      <c r="D24" s="39"/>
      <c r="E24" s="5"/>
      <c r="F24" s="5"/>
    </row>
    <row r="25" spans="2:6" x14ac:dyDescent="0.2">
      <c r="B25" s="2" t="s">
        <v>22</v>
      </c>
      <c r="C25" s="20">
        <f>SUM(C26:C27)</f>
        <v>1711614</v>
      </c>
    </row>
    <row r="26" spans="2:6" x14ac:dyDescent="0.2">
      <c r="B26" s="28" t="s">
        <v>23</v>
      </c>
      <c r="C26" s="21">
        <v>905940</v>
      </c>
      <c r="D26" s="39"/>
    </row>
    <row r="27" spans="2:6" x14ac:dyDescent="0.2">
      <c r="B27" s="28" t="s">
        <v>24</v>
      </c>
      <c r="C27" s="21">
        <v>805674</v>
      </c>
      <c r="D27" s="39"/>
    </row>
    <row r="28" spans="2:6" x14ac:dyDescent="0.2">
      <c r="B28" s="2" t="s">
        <v>5</v>
      </c>
      <c r="C28" s="20">
        <f>SUM(C29:C32)</f>
        <v>2970494.0999999996</v>
      </c>
    </row>
    <row r="29" spans="2:6" x14ac:dyDescent="0.2">
      <c r="B29" s="28" t="s">
        <v>78</v>
      </c>
      <c r="C29" s="21">
        <v>150253.59999999986</v>
      </c>
      <c r="D29" s="39"/>
    </row>
    <row r="30" spans="2:6" x14ac:dyDescent="0.2">
      <c r="B30" s="28" t="s">
        <v>77</v>
      </c>
      <c r="C30" s="21">
        <v>1460346.5</v>
      </c>
      <c r="D30" s="39"/>
    </row>
    <row r="31" spans="2:6" x14ac:dyDescent="0.2">
      <c r="B31" s="28" t="s">
        <v>89</v>
      </c>
      <c r="C31" s="21">
        <v>1040000</v>
      </c>
      <c r="D31" s="39"/>
    </row>
    <row r="32" spans="2:6" ht="13.5" thickBot="1" x14ac:dyDescent="0.25">
      <c r="B32" s="30" t="s">
        <v>79</v>
      </c>
      <c r="C32" s="25">
        <v>319894</v>
      </c>
      <c r="D32" s="39"/>
    </row>
    <row r="33" spans="2:6" ht="13.5" thickBot="1" x14ac:dyDescent="0.25">
      <c r="B33" s="14" t="s">
        <v>6</v>
      </c>
      <c r="C33" s="15">
        <f>SUM(C34,C38,C42,C45,C50)</f>
        <v>6593060.46</v>
      </c>
    </row>
    <row r="34" spans="2:6" x14ac:dyDescent="0.2">
      <c r="B34" s="2" t="s">
        <v>7</v>
      </c>
      <c r="C34" s="20">
        <f>SUM(C35:C37)</f>
        <v>3624014.95</v>
      </c>
    </row>
    <row r="35" spans="2:6" x14ac:dyDescent="0.2">
      <c r="B35" s="28" t="s">
        <v>17</v>
      </c>
      <c r="C35" s="21">
        <v>2271998.9500000002</v>
      </c>
      <c r="D35" s="39"/>
    </row>
    <row r="36" spans="2:6" x14ac:dyDescent="0.2">
      <c r="B36" s="28" t="s">
        <v>60</v>
      </c>
      <c r="C36" s="21">
        <v>1287216</v>
      </c>
      <c r="D36" s="39"/>
    </row>
    <row r="37" spans="2:6" x14ac:dyDescent="0.2">
      <c r="B37" s="28" t="s">
        <v>61</v>
      </c>
      <c r="C37" s="21">
        <v>64800</v>
      </c>
      <c r="D37" s="39"/>
    </row>
    <row r="38" spans="2:6" x14ac:dyDescent="0.2">
      <c r="B38" s="2" t="s">
        <v>65</v>
      </c>
      <c r="C38" s="20">
        <f>SUM(C39:C41)</f>
        <v>1844518.5899999999</v>
      </c>
    </row>
    <row r="39" spans="2:6" x14ac:dyDescent="0.2">
      <c r="B39" s="28" t="s">
        <v>67</v>
      </c>
      <c r="C39" s="21">
        <v>1500000</v>
      </c>
      <c r="D39" s="39"/>
      <c r="E39" s="5"/>
      <c r="F39" s="5"/>
    </row>
    <row r="40" spans="2:6" x14ac:dyDescent="0.2">
      <c r="B40" s="28" t="s">
        <v>68</v>
      </c>
      <c r="C40" s="21">
        <v>99974.65</v>
      </c>
      <c r="D40" s="39"/>
      <c r="E40" s="5"/>
      <c r="F40" s="5"/>
    </row>
    <row r="41" spans="2:6" x14ac:dyDescent="0.2">
      <c r="B41" s="28" t="s">
        <v>66</v>
      </c>
      <c r="C41" s="21">
        <v>244543.94</v>
      </c>
      <c r="D41" s="39"/>
    </row>
    <row r="42" spans="2:6" x14ac:dyDescent="0.2">
      <c r="B42" s="2" t="s">
        <v>62</v>
      </c>
      <c r="C42" s="20">
        <f>SUM(C43:C44)</f>
        <v>259074</v>
      </c>
    </row>
    <row r="43" spans="2:6" x14ac:dyDescent="0.2">
      <c r="B43" s="28" t="s">
        <v>63</v>
      </c>
      <c r="C43" s="21">
        <v>217074</v>
      </c>
      <c r="D43" s="39"/>
      <c r="E43" s="5"/>
      <c r="F43" s="5"/>
    </row>
    <row r="44" spans="2:6" x14ac:dyDescent="0.2">
      <c r="B44" s="28" t="s">
        <v>62</v>
      </c>
      <c r="C44" s="21">
        <v>42000</v>
      </c>
      <c r="D44" s="39"/>
    </row>
    <row r="45" spans="2:6" x14ac:dyDescent="0.2">
      <c r="B45" s="2" t="s">
        <v>8</v>
      </c>
      <c r="C45" s="20">
        <f>SUM(C46:C49)</f>
        <v>304073.10000000003</v>
      </c>
    </row>
    <row r="46" spans="2:6" x14ac:dyDescent="0.2">
      <c r="B46" s="28" t="s">
        <v>64</v>
      </c>
      <c r="C46" s="21">
        <v>30000</v>
      </c>
      <c r="D46" s="39"/>
    </row>
    <row r="47" spans="2:6" x14ac:dyDescent="0.2">
      <c r="B47" s="28" t="s">
        <v>51</v>
      </c>
      <c r="C47" s="21">
        <v>14040</v>
      </c>
      <c r="D47" s="39"/>
    </row>
    <row r="48" spans="2:6" x14ac:dyDescent="0.2">
      <c r="B48" s="28" t="s">
        <v>42</v>
      </c>
      <c r="C48" s="21">
        <v>80099.7</v>
      </c>
      <c r="D48" s="39"/>
      <c r="E48" s="5"/>
      <c r="F48" s="5"/>
    </row>
    <row r="49" spans="2:6" x14ac:dyDescent="0.2">
      <c r="B49" s="28" t="s">
        <v>52</v>
      </c>
      <c r="C49" s="21">
        <v>179933.40000000002</v>
      </c>
      <c r="D49" s="39"/>
    </row>
    <row r="50" spans="2:6" x14ac:dyDescent="0.2">
      <c r="B50" s="2" t="s">
        <v>3</v>
      </c>
      <c r="C50" s="20">
        <f>SUM(C51:C52)</f>
        <v>561379.82000000007</v>
      </c>
    </row>
    <row r="51" spans="2:6" x14ac:dyDescent="0.2">
      <c r="B51" s="28" t="s">
        <v>21</v>
      </c>
      <c r="C51" s="21">
        <v>398179.82</v>
      </c>
      <c r="D51" s="39"/>
    </row>
    <row r="52" spans="2:6" ht="13.5" thickBot="1" x14ac:dyDescent="0.25">
      <c r="B52" s="28" t="s">
        <v>3</v>
      </c>
      <c r="C52" s="21">
        <v>163200</v>
      </c>
      <c r="D52" s="39"/>
    </row>
    <row r="53" spans="2:6" ht="13.5" thickBot="1" x14ac:dyDescent="0.25">
      <c r="B53" s="14" t="s">
        <v>9</v>
      </c>
      <c r="C53" s="15">
        <f>SUM(C54,C57,C59,C61,C64,C67)</f>
        <v>5797644.7000000002</v>
      </c>
    </row>
    <row r="54" spans="2:6" x14ac:dyDescent="0.2">
      <c r="B54" s="2" t="s">
        <v>49</v>
      </c>
      <c r="C54" s="20">
        <f>SUM(C55:C56)</f>
        <v>319462.57</v>
      </c>
    </row>
    <row r="55" spans="2:6" x14ac:dyDescent="0.2">
      <c r="B55" s="28" t="s">
        <v>70</v>
      </c>
      <c r="C55" s="21">
        <v>139462.57</v>
      </c>
      <c r="D55" s="39"/>
      <c r="E55" s="5"/>
      <c r="F55" s="5"/>
    </row>
    <row r="56" spans="2:6" x14ac:dyDescent="0.2">
      <c r="B56" s="28" t="s">
        <v>71</v>
      </c>
      <c r="C56" s="21">
        <v>180000</v>
      </c>
      <c r="D56" s="39"/>
    </row>
    <row r="57" spans="2:6" x14ac:dyDescent="0.2">
      <c r="B57" s="2" t="s">
        <v>28</v>
      </c>
      <c r="C57" s="20">
        <f>SUM(C58:C58)</f>
        <v>365232.67000000004</v>
      </c>
      <c r="E57" s="5"/>
      <c r="F57" s="5"/>
    </row>
    <row r="58" spans="2:6" x14ac:dyDescent="0.2">
      <c r="B58" s="28" t="s">
        <v>41</v>
      </c>
      <c r="C58" s="21">
        <v>365232.67000000004</v>
      </c>
      <c r="D58" s="39"/>
    </row>
    <row r="59" spans="2:6" x14ac:dyDescent="0.2">
      <c r="B59" s="2" t="s">
        <v>72</v>
      </c>
      <c r="C59" s="20">
        <f>SUM(C60)</f>
        <v>120000</v>
      </c>
    </row>
    <row r="60" spans="2:6" x14ac:dyDescent="0.2">
      <c r="B60" s="28" t="s">
        <v>73</v>
      </c>
      <c r="C60" s="21">
        <v>120000</v>
      </c>
      <c r="D60" s="39"/>
    </row>
    <row r="61" spans="2:6" x14ac:dyDescent="0.2">
      <c r="B61" s="2" t="s">
        <v>10</v>
      </c>
      <c r="C61" s="20">
        <f>SUM(C62:C63)</f>
        <v>563974.46</v>
      </c>
      <c r="E61" s="5"/>
      <c r="F61" s="5"/>
    </row>
    <row r="62" spans="2:6" x14ac:dyDescent="0.2">
      <c r="B62" s="28" t="s">
        <v>10</v>
      </c>
      <c r="C62" s="21">
        <v>325574.4599999999</v>
      </c>
      <c r="D62" s="39"/>
    </row>
    <row r="63" spans="2:6" x14ac:dyDescent="0.2">
      <c r="B63" s="28" t="s">
        <v>43</v>
      </c>
      <c r="C63" s="21">
        <v>238400</v>
      </c>
      <c r="D63" s="39"/>
      <c r="E63" s="5"/>
      <c r="F63" s="5"/>
    </row>
    <row r="64" spans="2:6" x14ac:dyDescent="0.2">
      <c r="B64" s="2" t="s">
        <v>11</v>
      </c>
      <c r="C64" s="20">
        <f>SUM(C65:C66)</f>
        <v>1670000</v>
      </c>
    </row>
    <row r="65" spans="2:6" x14ac:dyDescent="0.2">
      <c r="B65" s="28" t="s">
        <v>11</v>
      </c>
      <c r="C65" s="21">
        <v>1530000</v>
      </c>
      <c r="D65" s="39"/>
    </row>
    <row r="66" spans="2:6" x14ac:dyDescent="0.2">
      <c r="B66" s="28" t="s">
        <v>38</v>
      </c>
      <c r="C66" s="21">
        <v>140000</v>
      </c>
      <c r="D66" s="39"/>
    </row>
    <row r="67" spans="2:6" x14ac:dyDescent="0.2">
      <c r="B67" s="2" t="s">
        <v>12</v>
      </c>
      <c r="C67" s="20">
        <f>SUM(C68:C70)</f>
        <v>2758975</v>
      </c>
    </row>
    <row r="68" spans="2:6" x14ac:dyDescent="0.2">
      <c r="B68" s="28" t="s">
        <v>39</v>
      </c>
      <c r="C68" s="21">
        <v>2524975</v>
      </c>
      <c r="D68" s="39"/>
    </row>
    <row r="69" spans="2:6" x14ac:dyDescent="0.2">
      <c r="B69" s="28" t="s">
        <v>40</v>
      </c>
      <c r="C69" s="21">
        <v>54000</v>
      </c>
      <c r="D69" s="39"/>
    </row>
    <row r="70" spans="2:6" ht="13.5" thickBot="1" x14ac:dyDescent="0.25">
      <c r="B70" s="28" t="s">
        <v>69</v>
      </c>
      <c r="C70" s="21">
        <v>180000</v>
      </c>
      <c r="D70" s="39"/>
    </row>
    <row r="71" spans="2:6" ht="13.5" thickBot="1" x14ac:dyDescent="0.25">
      <c r="B71" s="22" t="s">
        <v>13</v>
      </c>
      <c r="C71" s="15">
        <f>+C72+C74+C79+C81+C84</f>
        <v>1677342.8</v>
      </c>
    </row>
    <row r="72" spans="2:6" x14ac:dyDescent="0.2">
      <c r="B72" s="23" t="s">
        <v>30</v>
      </c>
      <c r="C72" s="20">
        <f>SUM(C73)</f>
        <v>200000</v>
      </c>
      <c r="E72" s="5"/>
      <c r="F72" s="5"/>
    </row>
    <row r="73" spans="2:6" x14ac:dyDescent="0.2">
      <c r="B73" s="26" t="s">
        <v>30</v>
      </c>
      <c r="C73" s="21">
        <v>200000</v>
      </c>
      <c r="D73" s="39"/>
    </row>
    <row r="74" spans="2:6" x14ac:dyDescent="0.2">
      <c r="B74" s="24" t="s">
        <v>14</v>
      </c>
      <c r="C74" s="20">
        <f>SUM(C75:C78)</f>
        <v>690870</v>
      </c>
    </row>
    <row r="75" spans="2:6" x14ac:dyDescent="0.2">
      <c r="B75" s="26" t="s">
        <v>82</v>
      </c>
      <c r="C75" s="21">
        <v>53950</v>
      </c>
      <c r="D75" s="39"/>
    </row>
    <row r="76" spans="2:6" x14ac:dyDescent="0.2">
      <c r="B76" s="26" t="s">
        <v>16</v>
      </c>
      <c r="C76" s="21">
        <v>45000</v>
      </c>
      <c r="D76" s="39"/>
    </row>
    <row r="77" spans="2:6" x14ac:dyDescent="0.2">
      <c r="B77" s="26" t="s">
        <v>31</v>
      </c>
      <c r="C77" s="21">
        <v>383520</v>
      </c>
      <c r="D77" s="39"/>
    </row>
    <row r="78" spans="2:6" ht="12.75" customHeight="1" x14ac:dyDescent="0.2">
      <c r="B78" s="26" t="s">
        <v>81</v>
      </c>
      <c r="C78" s="21">
        <v>208400</v>
      </c>
      <c r="D78" s="39"/>
    </row>
    <row r="79" spans="2:6" x14ac:dyDescent="0.2">
      <c r="B79" s="24" t="s">
        <v>85</v>
      </c>
      <c r="C79" s="20">
        <f>SUM(C80)</f>
        <v>91888</v>
      </c>
      <c r="E79" s="5"/>
      <c r="F79" s="5"/>
    </row>
    <row r="80" spans="2:6" x14ac:dyDescent="0.2">
      <c r="B80" s="26" t="s">
        <v>90</v>
      </c>
      <c r="C80" s="21">
        <v>91888</v>
      </c>
      <c r="D80" s="39"/>
    </row>
    <row r="81" spans="2:6" x14ac:dyDescent="0.2">
      <c r="B81" s="24" t="s">
        <v>53</v>
      </c>
      <c r="C81" s="20">
        <f>SUM(C82:C83)</f>
        <v>669900</v>
      </c>
    </row>
    <row r="82" spans="2:6" x14ac:dyDescent="0.2">
      <c r="B82" s="26" t="s">
        <v>84</v>
      </c>
      <c r="C82" s="21">
        <v>360000</v>
      </c>
      <c r="D82" s="39"/>
      <c r="E82" s="5"/>
      <c r="F82" s="5"/>
    </row>
    <row r="83" spans="2:6" x14ac:dyDescent="0.2">
      <c r="B83" s="26" t="s">
        <v>83</v>
      </c>
      <c r="C83" s="21">
        <v>309900</v>
      </c>
      <c r="D83" s="39"/>
    </row>
    <row r="84" spans="2:6" x14ac:dyDescent="0.2">
      <c r="B84" s="24" t="s">
        <v>32</v>
      </c>
      <c r="C84" s="20">
        <f>SUM(C85)</f>
        <v>24684.799999999999</v>
      </c>
      <c r="E84" s="5"/>
      <c r="F84" s="5"/>
    </row>
    <row r="85" spans="2:6" ht="14.25" customHeight="1" thickBot="1" x14ac:dyDescent="0.25">
      <c r="B85" s="27" t="s">
        <v>33</v>
      </c>
      <c r="C85" s="25">
        <v>24684.799999999999</v>
      </c>
      <c r="D85" s="39"/>
      <c r="E85" s="5"/>
      <c r="F85" s="5"/>
    </row>
    <row r="86" spans="2:6" ht="14.25" customHeight="1" thickBot="1" x14ac:dyDescent="0.25">
      <c r="B86" s="22" t="s">
        <v>86</v>
      </c>
      <c r="C86" s="13">
        <v>1651978</v>
      </c>
      <c r="D86" s="39"/>
    </row>
    <row r="87" spans="2:6" ht="13.5" thickBot="1" x14ac:dyDescent="0.25">
      <c r="B87" s="17" t="s">
        <v>19</v>
      </c>
      <c r="C87" s="13">
        <f>SUM(C14,C86,C21,C33,C53,C71)</f>
        <v>20937637.66</v>
      </c>
      <c r="D87" s="6"/>
    </row>
    <row r="88" spans="2:6" ht="13.5" thickBot="1" x14ac:dyDescent="0.25">
      <c r="B88" s="16" t="s">
        <v>18</v>
      </c>
      <c r="C88" s="18">
        <v>961274.45000000007</v>
      </c>
      <c r="D88" s="5"/>
    </row>
    <row r="89" spans="2:6" ht="13.5" thickBot="1" x14ac:dyDescent="0.25">
      <c r="B89" s="29" t="s">
        <v>20</v>
      </c>
      <c r="C89" s="69">
        <f>+C87+C88</f>
        <v>21898912.109999999</v>
      </c>
      <c r="D89" s="38"/>
    </row>
  </sheetData>
  <mergeCells count="4">
    <mergeCell ref="B5:C6"/>
    <mergeCell ref="B8:C9"/>
    <mergeCell ref="B11:C11"/>
    <mergeCell ref="B12:C12"/>
  </mergeCells>
  <printOptions horizontalCentered="1"/>
  <pageMargins left="0.74803149606299213" right="0.74803149606299213" top="0.78740157480314965" bottom="0.98425196850393704" header="0" footer="0"/>
  <pageSetup orientation="portrait" r:id="rId1"/>
  <headerFooter alignWithMargins="0">
    <oddFooter>&amp;R&amp;P/&amp;N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9"/>
  <sheetViews>
    <sheetView topLeftCell="A57" zoomScaleNormal="100" workbookViewId="0">
      <selection activeCell="F83" sqref="F83"/>
    </sheetView>
  </sheetViews>
  <sheetFormatPr baseColWidth="10" defaultRowHeight="12.75" x14ac:dyDescent="0.2"/>
  <cols>
    <col min="1" max="1" width="11.42578125" style="4"/>
    <col min="2" max="2" width="38.5703125" style="4" customWidth="1"/>
    <col min="3" max="3" width="22.28515625" style="5" bestFit="1" customWidth="1"/>
    <col min="4" max="4" width="14.85546875" style="4" bestFit="1" customWidth="1"/>
    <col min="5" max="6" width="13.85546875" style="4" bestFit="1" customWidth="1"/>
    <col min="7" max="16384" width="11.42578125" style="4"/>
  </cols>
  <sheetData>
    <row r="1" spans="1:7" x14ac:dyDescent="0.2">
      <c r="A1" s="8"/>
      <c r="B1" s="7"/>
      <c r="C1" s="9"/>
    </row>
    <row r="2" spans="1:7" x14ac:dyDescent="0.2">
      <c r="A2" s="8"/>
      <c r="B2" s="7"/>
      <c r="C2" s="9"/>
    </row>
    <row r="3" spans="1:7" x14ac:dyDescent="0.2">
      <c r="A3" s="8"/>
      <c r="B3" s="10"/>
      <c r="C3" s="11"/>
    </row>
    <row r="4" spans="1:7" x14ac:dyDescent="0.2">
      <c r="A4" s="34"/>
      <c r="B4" s="35"/>
      <c r="C4" s="12"/>
    </row>
    <row r="5" spans="1:7" x14ac:dyDescent="0.2">
      <c r="A5" s="8"/>
      <c r="B5" s="73" t="s">
        <v>92</v>
      </c>
      <c r="C5" s="73"/>
    </row>
    <row r="6" spans="1:7" x14ac:dyDescent="0.2">
      <c r="A6" s="8"/>
      <c r="B6" s="74"/>
      <c r="C6" s="74"/>
    </row>
    <row r="7" spans="1:7" x14ac:dyDescent="0.2">
      <c r="A7" s="8"/>
      <c r="B7" s="36"/>
      <c r="C7" s="36"/>
    </row>
    <row r="8" spans="1:7" x14ac:dyDescent="0.2">
      <c r="A8" s="8"/>
      <c r="B8" s="78" t="s">
        <v>91</v>
      </c>
      <c r="C8" s="78"/>
    </row>
    <row r="9" spans="1:7" x14ac:dyDescent="0.2">
      <c r="A9" s="8"/>
      <c r="B9" s="78"/>
      <c r="C9" s="78"/>
    </row>
    <row r="10" spans="1:7" x14ac:dyDescent="0.2">
      <c r="A10" s="8"/>
      <c r="B10" s="37"/>
      <c r="C10" s="37"/>
    </row>
    <row r="11" spans="1:7" x14ac:dyDescent="0.2">
      <c r="A11" s="8"/>
      <c r="B11" s="76" t="s">
        <v>94</v>
      </c>
      <c r="C11" s="76"/>
    </row>
    <row r="12" spans="1:7" ht="13.5" thickBot="1" x14ac:dyDescent="0.25">
      <c r="A12" s="8"/>
      <c r="B12" s="77"/>
      <c r="C12" s="77"/>
    </row>
    <row r="13" spans="1:7" ht="13.5" thickBot="1" x14ac:dyDescent="0.25">
      <c r="B13" s="1" t="s">
        <v>0</v>
      </c>
      <c r="C13" s="3" t="s">
        <v>15</v>
      </c>
    </row>
    <row r="14" spans="1:7" ht="13.5" thickBot="1" x14ac:dyDescent="0.25">
      <c r="B14" s="22" t="s">
        <v>35</v>
      </c>
      <c r="C14" s="15">
        <f>SUM(C15,C17,C19,C21,C23,C25,C27)</f>
        <v>23380430.359999996</v>
      </c>
    </row>
    <row r="15" spans="1:7" x14ac:dyDescent="0.2">
      <c r="B15" s="23" t="s">
        <v>57</v>
      </c>
      <c r="C15" s="20">
        <f>SUM(C16)</f>
        <v>1863901.92</v>
      </c>
    </row>
    <row r="16" spans="1:7" x14ac:dyDescent="0.2">
      <c r="B16" s="26" t="s">
        <v>57</v>
      </c>
      <c r="C16" s="21">
        <v>1863901.92</v>
      </c>
      <c r="D16" s="39"/>
      <c r="E16" s="5"/>
      <c r="F16" s="5"/>
      <c r="G16" s="5"/>
    </row>
    <row r="17" spans="2:6" x14ac:dyDescent="0.2">
      <c r="B17" s="24" t="s">
        <v>87</v>
      </c>
      <c r="C17" s="20">
        <f>SUM(C18)</f>
        <v>842473.53</v>
      </c>
    </row>
    <row r="18" spans="2:6" x14ac:dyDescent="0.2">
      <c r="B18" s="26" t="s">
        <v>87</v>
      </c>
      <c r="C18" s="21">
        <v>842473.53</v>
      </c>
      <c r="D18" s="39"/>
    </row>
    <row r="19" spans="2:6" ht="12.75" customHeight="1" x14ac:dyDescent="0.2">
      <c r="B19" s="24" t="s">
        <v>1</v>
      </c>
      <c r="C19" s="20">
        <f>SUM(C20:C20)</f>
        <v>3126650.3000000003</v>
      </c>
    </row>
    <row r="20" spans="2:6" x14ac:dyDescent="0.2">
      <c r="B20" s="26" t="s">
        <v>54</v>
      </c>
      <c r="C20" s="21">
        <v>3126650.3000000003</v>
      </c>
      <c r="D20" s="39"/>
    </row>
    <row r="21" spans="2:6" x14ac:dyDescent="0.2">
      <c r="B21" s="24" t="s">
        <v>34</v>
      </c>
      <c r="C21" s="20">
        <f>SUM(C22:C22)</f>
        <v>8742092.6899999976</v>
      </c>
    </row>
    <row r="22" spans="2:6" x14ac:dyDescent="0.2">
      <c r="B22" s="26" t="s">
        <v>55</v>
      </c>
      <c r="C22" s="21">
        <v>8742092.6899999976</v>
      </c>
      <c r="D22" s="39"/>
    </row>
    <row r="23" spans="2:6" x14ac:dyDescent="0.2">
      <c r="B23" s="24" t="s">
        <v>25</v>
      </c>
      <c r="C23" s="20">
        <f>SUM(C24:C24)</f>
        <v>4662487.7099999981</v>
      </c>
    </row>
    <row r="24" spans="2:6" x14ac:dyDescent="0.2">
      <c r="B24" s="26" t="s">
        <v>37</v>
      </c>
      <c r="C24" s="21">
        <v>4662487.7099999981</v>
      </c>
      <c r="D24" s="39"/>
    </row>
    <row r="25" spans="2:6" x14ac:dyDescent="0.2">
      <c r="B25" s="24" t="s">
        <v>26</v>
      </c>
      <c r="C25" s="20">
        <f>SUM(C26:C26)</f>
        <v>3194733.2500000009</v>
      </c>
    </row>
    <row r="26" spans="2:6" x14ac:dyDescent="0.2">
      <c r="B26" s="26" t="s">
        <v>27</v>
      </c>
      <c r="C26" s="21">
        <v>3194733.2500000009</v>
      </c>
      <c r="D26" s="39"/>
    </row>
    <row r="27" spans="2:6" x14ac:dyDescent="0.2">
      <c r="B27" s="24" t="s">
        <v>2</v>
      </c>
      <c r="C27" s="20">
        <f>SUM(C28)</f>
        <v>948090.95999999985</v>
      </c>
      <c r="E27" s="5"/>
      <c r="F27" s="5"/>
    </row>
    <row r="28" spans="2:6" ht="13.5" thickBot="1" x14ac:dyDescent="0.25">
      <c r="B28" s="27" t="s">
        <v>2</v>
      </c>
      <c r="C28" s="21">
        <v>948090.95999999985</v>
      </c>
      <c r="D28" s="39"/>
    </row>
    <row r="29" spans="2:6" ht="13.5" thickBot="1" x14ac:dyDescent="0.25">
      <c r="B29" s="22" t="s">
        <v>4</v>
      </c>
      <c r="C29" s="15">
        <f>SUM(C30,C32,C34,C38)</f>
        <v>10375293.66</v>
      </c>
    </row>
    <row r="30" spans="2:6" x14ac:dyDescent="0.2">
      <c r="B30" s="31" t="s">
        <v>45</v>
      </c>
      <c r="C30" s="19">
        <f>SUM(C31:C31)</f>
        <v>1631048.4399999997</v>
      </c>
    </row>
    <row r="31" spans="2:6" x14ac:dyDescent="0.2">
      <c r="B31" s="28" t="s">
        <v>88</v>
      </c>
      <c r="C31" s="21">
        <v>1631048.4399999997</v>
      </c>
      <c r="D31" s="39"/>
      <c r="E31" s="5"/>
      <c r="F31" s="5"/>
    </row>
    <row r="32" spans="2:6" x14ac:dyDescent="0.2">
      <c r="B32" s="2" t="s">
        <v>75</v>
      </c>
      <c r="C32" s="20">
        <f>SUM(C33:C33)</f>
        <v>2745160.07</v>
      </c>
    </row>
    <row r="33" spans="2:6" x14ac:dyDescent="0.2">
      <c r="B33" s="28" t="s">
        <v>76</v>
      </c>
      <c r="C33" s="21">
        <v>2745160.07</v>
      </c>
      <c r="D33" s="39"/>
      <c r="E33" s="5"/>
      <c r="F33" s="5"/>
    </row>
    <row r="34" spans="2:6" x14ac:dyDescent="0.2">
      <c r="B34" s="2" t="s">
        <v>22</v>
      </c>
      <c r="C34" s="20">
        <f>SUM(C35:C37)</f>
        <v>3686614.1599999997</v>
      </c>
    </row>
    <row r="35" spans="2:6" x14ac:dyDescent="0.2">
      <c r="B35" s="28" t="s">
        <v>23</v>
      </c>
      <c r="C35" s="21">
        <v>3625250.1599999997</v>
      </c>
      <c r="D35" s="39"/>
    </row>
    <row r="36" spans="2:6" x14ac:dyDescent="0.2">
      <c r="B36" s="28" t="s">
        <v>44</v>
      </c>
      <c r="C36" s="21">
        <v>14964</v>
      </c>
      <c r="D36" s="39"/>
      <c r="E36" s="5"/>
      <c r="F36" s="5"/>
    </row>
    <row r="37" spans="2:6" x14ac:dyDescent="0.2">
      <c r="B37" s="28" t="s">
        <v>24</v>
      </c>
      <c r="C37" s="21">
        <v>46400</v>
      </c>
      <c r="D37" s="39"/>
    </row>
    <row r="38" spans="2:6" x14ac:dyDescent="0.2">
      <c r="B38" s="2" t="s">
        <v>5</v>
      </c>
      <c r="C38" s="20">
        <f>SUM(C39:C41)</f>
        <v>2312470.9899999998</v>
      </c>
    </row>
    <row r="39" spans="2:6" x14ac:dyDescent="0.2">
      <c r="B39" s="28" t="s">
        <v>47</v>
      </c>
      <c r="C39" s="21">
        <v>2243710.9899999998</v>
      </c>
      <c r="D39" s="39"/>
      <c r="E39" s="5"/>
      <c r="F39" s="5"/>
    </row>
    <row r="40" spans="2:6" x14ac:dyDescent="0.2">
      <c r="B40" s="28" t="s">
        <v>78</v>
      </c>
      <c r="C40" s="21">
        <v>21000</v>
      </c>
      <c r="D40" s="39"/>
    </row>
    <row r="41" spans="2:6" ht="13.5" thickBot="1" x14ac:dyDescent="0.25">
      <c r="B41" s="28" t="s">
        <v>89</v>
      </c>
      <c r="C41" s="21">
        <v>47760</v>
      </c>
      <c r="D41" s="39"/>
    </row>
    <row r="42" spans="2:6" ht="13.5" thickBot="1" x14ac:dyDescent="0.25">
      <c r="B42" s="14" t="s">
        <v>6</v>
      </c>
      <c r="C42" s="15">
        <f>SUM(C43,C45,C47,C49,C51,C53,C55)</f>
        <v>19331271.98</v>
      </c>
    </row>
    <row r="43" spans="2:6" x14ac:dyDescent="0.2">
      <c r="B43" s="2" t="s">
        <v>7</v>
      </c>
      <c r="C43" s="20">
        <f>SUM(C44:C44)</f>
        <v>2414800.59</v>
      </c>
    </row>
    <row r="44" spans="2:6" x14ac:dyDescent="0.2">
      <c r="B44" s="28" t="s">
        <v>7</v>
      </c>
      <c r="C44" s="21">
        <v>2414800.59</v>
      </c>
      <c r="D44" s="39"/>
      <c r="E44" s="5"/>
      <c r="F44" s="5"/>
    </row>
    <row r="45" spans="2:6" x14ac:dyDescent="0.2">
      <c r="B45" s="2" t="s">
        <v>65</v>
      </c>
      <c r="C45" s="20">
        <f>SUM(C46:C46)</f>
        <v>3673011.4400000004</v>
      </c>
    </row>
    <row r="46" spans="2:6" x14ac:dyDescent="0.2">
      <c r="B46" s="28" t="s">
        <v>66</v>
      </c>
      <c r="C46" s="21">
        <v>3673011.4400000004</v>
      </c>
      <c r="D46" s="39"/>
    </row>
    <row r="47" spans="2:6" x14ac:dyDescent="0.2">
      <c r="B47" s="2" t="s">
        <v>50</v>
      </c>
      <c r="C47" s="20">
        <f>SUM(C48:C48)</f>
        <v>4877073.0799999982</v>
      </c>
      <c r="E47" s="5"/>
      <c r="F47" s="5"/>
    </row>
    <row r="48" spans="2:6" x14ac:dyDescent="0.2">
      <c r="B48" s="28" t="s">
        <v>50</v>
      </c>
      <c r="C48" s="21">
        <v>4877073.0799999982</v>
      </c>
      <c r="D48" s="39"/>
    </row>
    <row r="49" spans="2:6" x14ac:dyDescent="0.2">
      <c r="B49" s="2" t="s">
        <v>58</v>
      </c>
      <c r="C49" s="20">
        <f>SUM(C50)</f>
        <v>1096595.1599999999</v>
      </c>
    </row>
    <row r="50" spans="2:6" x14ac:dyDescent="0.2">
      <c r="B50" s="28" t="s">
        <v>59</v>
      </c>
      <c r="C50" s="21">
        <v>1096595.1599999999</v>
      </c>
      <c r="D50" s="39"/>
    </row>
    <row r="51" spans="2:6" x14ac:dyDescent="0.2">
      <c r="B51" s="2" t="s">
        <v>62</v>
      </c>
      <c r="C51" s="20">
        <f>SUM(C52:C52)</f>
        <v>3063076.6300000004</v>
      </c>
    </row>
    <row r="52" spans="2:6" x14ac:dyDescent="0.2">
      <c r="B52" s="28" t="s">
        <v>62</v>
      </c>
      <c r="C52" s="21">
        <v>3063076.6300000004</v>
      </c>
      <c r="D52" s="39"/>
    </row>
    <row r="53" spans="2:6" x14ac:dyDescent="0.2">
      <c r="B53" s="65" t="s">
        <v>8</v>
      </c>
      <c r="C53" s="66">
        <f>SUM(C54:C54)</f>
        <v>2552268.92</v>
      </c>
    </row>
    <row r="54" spans="2:6" x14ac:dyDescent="0.2">
      <c r="B54" s="28" t="s">
        <v>51</v>
      </c>
      <c r="C54" s="21">
        <v>2552268.92</v>
      </c>
      <c r="D54" s="39"/>
    </row>
    <row r="55" spans="2:6" x14ac:dyDescent="0.2">
      <c r="B55" s="2" t="s">
        <v>3</v>
      </c>
      <c r="C55" s="20">
        <f>SUM(C56:C56)</f>
        <v>1654446.16</v>
      </c>
    </row>
    <row r="56" spans="2:6" ht="13.5" thickBot="1" x14ac:dyDescent="0.25">
      <c r="B56" s="28" t="s">
        <v>3</v>
      </c>
      <c r="C56" s="21">
        <v>1654446.16</v>
      </c>
      <c r="D56" s="39"/>
    </row>
    <row r="57" spans="2:6" ht="13.5" thickBot="1" x14ac:dyDescent="0.25">
      <c r="B57" s="32" t="s">
        <v>9</v>
      </c>
      <c r="C57" s="33">
        <f>SUM(C58,C60,C62,C65,C67,C69,C71,C73)</f>
        <v>60247182.594000004</v>
      </c>
    </row>
    <row r="58" spans="2:6" x14ac:dyDescent="0.2">
      <c r="B58" s="31" t="s">
        <v>36</v>
      </c>
      <c r="C58" s="19">
        <f>SUM(C59:C59)</f>
        <v>6774954.7899999991</v>
      </c>
      <c r="E58" s="5"/>
      <c r="F58" s="5"/>
    </row>
    <row r="59" spans="2:6" x14ac:dyDescent="0.2">
      <c r="B59" s="28" t="s">
        <v>29</v>
      </c>
      <c r="C59" s="21">
        <v>6774954.7899999991</v>
      </c>
      <c r="D59" s="39"/>
    </row>
    <row r="60" spans="2:6" x14ac:dyDescent="0.2">
      <c r="B60" s="2" t="s">
        <v>49</v>
      </c>
      <c r="C60" s="20">
        <f>SUM(C61:C61)</f>
        <v>1393187.8500000003</v>
      </c>
    </row>
    <row r="61" spans="2:6" x14ac:dyDescent="0.2">
      <c r="B61" s="28" t="s">
        <v>70</v>
      </c>
      <c r="C61" s="21">
        <v>1393187.8500000003</v>
      </c>
      <c r="D61" s="39"/>
      <c r="E61" s="5"/>
      <c r="F61" s="5"/>
    </row>
    <row r="62" spans="2:6" x14ac:dyDescent="0.2">
      <c r="B62" s="2" t="s">
        <v>28</v>
      </c>
      <c r="C62" s="20">
        <f>SUM(C63:C64)</f>
        <v>9471422.0300000012</v>
      </c>
      <c r="E62" s="5"/>
      <c r="F62" s="5"/>
    </row>
    <row r="63" spans="2:6" x14ac:dyDescent="0.2">
      <c r="B63" s="28" t="s">
        <v>74</v>
      </c>
      <c r="C63" s="21">
        <v>18045</v>
      </c>
      <c r="D63" s="39"/>
    </row>
    <row r="64" spans="2:6" x14ac:dyDescent="0.2">
      <c r="B64" s="28" t="s">
        <v>41</v>
      </c>
      <c r="C64" s="21">
        <v>9453377.0300000012</v>
      </c>
      <c r="D64" s="39"/>
    </row>
    <row r="65" spans="2:6" x14ac:dyDescent="0.2">
      <c r="B65" s="2" t="s">
        <v>72</v>
      </c>
      <c r="C65" s="20">
        <f>SUM(C66)</f>
        <v>6519534.5200000014</v>
      </c>
    </row>
    <row r="66" spans="2:6" x14ac:dyDescent="0.2">
      <c r="B66" s="28" t="s">
        <v>73</v>
      </c>
      <c r="C66" s="21">
        <v>6519534.5200000014</v>
      </c>
      <c r="D66" s="39"/>
    </row>
    <row r="67" spans="2:6" x14ac:dyDescent="0.2">
      <c r="B67" s="2" t="s">
        <v>10</v>
      </c>
      <c r="C67" s="20">
        <f>SUM(C68:C68)</f>
        <v>5377808.9800000004</v>
      </c>
      <c r="E67" s="5"/>
      <c r="F67" s="5"/>
    </row>
    <row r="68" spans="2:6" x14ac:dyDescent="0.2">
      <c r="B68" s="28" t="s">
        <v>10</v>
      </c>
      <c r="C68" s="21">
        <v>5377808.9800000004</v>
      </c>
      <c r="D68" s="39"/>
    </row>
    <row r="69" spans="2:6" x14ac:dyDescent="0.2">
      <c r="B69" s="2" t="s">
        <v>11</v>
      </c>
      <c r="C69" s="20">
        <f>SUM(C70:C70)</f>
        <v>7379936.1499999994</v>
      </c>
    </row>
    <row r="70" spans="2:6" x14ac:dyDescent="0.2">
      <c r="B70" s="28" t="s">
        <v>11</v>
      </c>
      <c r="C70" s="21">
        <v>7379936.1499999994</v>
      </c>
      <c r="D70" s="39"/>
    </row>
    <row r="71" spans="2:6" x14ac:dyDescent="0.2">
      <c r="B71" s="2" t="s">
        <v>46</v>
      </c>
      <c r="C71" s="20">
        <f>SUM(C72)</f>
        <v>6850475.9399999995</v>
      </c>
    </row>
    <row r="72" spans="2:6" x14ac:dyDescent="0.2">
      <c r="B72" s="28" t="s">
        <v>46</v>
      </c>
      <c r="C72" s="21">
        <v>6850475.9399999995</v>
      </c>
      <c r="D72" s="39"/>
    </row>
    <row r="73" spans="2:6" x14ac:dyDescent="0.2">
      <c r="B73" s="2" t="s">
        <v>12</v>
      </c>
      <c r="C73" s="20">
        <f>SUM(C74:C74)</f>
        <v>16479862.333999999</v>
      </c>
    </row>
    <row r="74" spans="2:6" ht="13.5" thickBot="1" x14ac:dyDescent="0.25">
      <c r="B74" s="28" t="s">
        <v>12</v>
      </c>
      <c r="C74" s="21">
        <v>16479862.333999999</v>
      </c>
      <c r="D74" s="39"/>
      <c r="E74" s="5"/>
      <c r="F74" s="5"/>
    </row>
    <row r="75" spans="2:6" ht="13.5" thickBot="1" x14ac:dyDescent="0.25">
      <c r="B75" s="22" t="s">
        <v>13</v>
      </c>
      <c r="C75" s="15">
        <f>+C76+C78+C80+C82+C84</f>
        <v>14751199.439999999</v>
      </c>
    </row>
    <row r="76" spans="2:6" x14ac:dyDescent="0.2">
      <c r="B76" s="23" t="s">
        <v>30</v>
      </c>
      <c r="C76" s="20">
        <f>SUM(C77)</f>
        <v>1011356.5100000002</v>
      </c>
      <c r="E76" s="5"/>
      <c r="F76" s="5"/>
    </row>
    <row r="77" spans="2:6" x14ac:dyDescent="0.2">
      <c r="B77" s="26" t="s">
        <v>30</v>
      </c>
      <c r="C77" s="21">
        <v>1011356.5100000002</v>
      </c>
      <c r="D77" s="39"/>
    </row>
    <row r="78" spans="2:6" x14ac:dyDescent="0.2">
      <c r="B78" s="24" t="s">
        <v>14</v>
      </c>
      <c r="C78" s="20">
        <f>SUM(C79:C79)</f>
        <v>8257698.0899999999</v>
      </c>
    </row>
    <row r="79" spans="2:6" x14ac:dyDescent="0.2">
      <c r="B79" s="26" t="s">
        <v>31</v>
      </c>
      <c r="C79" s="21">
        <v>8257698.0899999999</v>
      </c>
      <c r="D79" s="39"/>
    </row>
    <row r="80" spans="2:6" x14ac:dyDescent="0.2">
      <c r="B80" s="24" t="s">
        <v>85</v>
      </c>
      <c r="C80" s="20">
        <f>SUM(C81)</f>
        <v>646909.91999999981</v>
      </c>
      <c r="E80" s="5"/>
      <c r="F80" s="5"/>
    </row>
    <row r="81" spans="2:6" x14ac:dyDescent="0.2">
      <c r="B81" s="26" t="s">
        <v>90</v>
      </c>
      <c r="C81" s="21">
        <v>646909.91999999981</v>
      </c>
      <c r="D81" s="39"/>
    </row>
    <row r="82" spans="2:6" x14ac:dyDescent="0.2">
      <c r="B82" s="24" t="s">
        <v>53</v>
      </c>
      <c r="C82" s="20">
        <f>SUM(C83:C83)</f>
        <v>887452.17</v>
      </c>
    </row>
    <row r="83" spans="2:6" x14ac:dyDescent="0.2">
      <c r="B83" s="26" t="s">
        <v>83</v>
      </c>
      <c r="C83" s="21">
        <v>887452.17</v>
      </c>
      <c r="D83" s="39"/>
    </row>
    <row r="84" spans="2:6" x14ac:dyDescent="0.2">
      <c r="B84" s="24" t="s">
        <v>32</v>
      </c>
      <c r="C84" s="20">
        <f>SUM(C85)</f>
        <v>3947782.75</v>
      </c>
      <c r="E84" s="5"/>
      <c r="F84" s="5"/>
    </row>
    <row r="85" spans="2:6" ht="14.25" customHeight="1" thickBot="1" x14ac:dyDescent="0.25">
      <c r="B85" s="27" t="s">
        <v>33</v>
      </c>
      <c r="C85" s="25">
        <v>3947782.75</v>
      </c>
      <c r="D85" s="39"/>
      <c r="E85" s="5"/>
      <c r="F85" s="5"/>
    </row>
    <row r="86" spans="2:6" ht="14.25" customHeight="1" thickBot="1" x14ac:dyDescent="0.25">
      <c r="B86" s="22" t="s">
        <v>86</v>
      </c>
      <c r="C86" s="13">
        <v>22732818.379999999</v>
      </c>
      <c r="D86" s="39"/>
    </row>
    <row r="87" spans="2:6" ht="13.5" thickBot="1" x14ac:dyDescent="0.25">
      <c r="B87" s="17" t="s">
        <v>19</v>
      </c>
      <c r="C87" s="13">
        <f>SUM(C14,C86,C29,C42,C57,C75)</f>
        <v>150818196.414</v>
      </c>
      <c r="D87" s="6"/>
    </row>
    <row r="88" spans="2:6" ht="13.5" thickBot="1" x14ac:dyDescent="0.25">
      <c r="B88" s="16" t="s">
        <v>18</v>
      </c>
      <c r="C88" s="18">
        <v>6423410.8200000003</v>
      </c>
      <c r="D88" s="5"/>
    </row>
    <row r="89" spans="2:6" ht="13.5" thickBot="1" x14ac:dyDescent="0.25">
      <c r="B89" s="29" t="s">
        <v>20</v>
      </c>
      <c r="C89" s="69">
        <f>+C87+C88</f>
        <v>157241607.234</v>
      </c>
      <c r="D89" s="38"/>
    </row>
  </sheetData>
  <mergeCells count="4">
    <mergeCell ref="B5:C6"/>
    <mergeCell ref="B8:C9"/>
    <mergeCell ref="B11:C11"/>
    <mergeCell ref="B12:C12"/>
  </mergeCells>
  <printOptions horizontalCentered="1"/>
  <pageMargins left="0.74803149606299213" right="0.74803149606299213" top="0.78740157480314965" bottom="0.98425196850393704" header="0" footer="0"/>
  <pageSetup orientation="portrait" r:id="rId1"/>
  <headerFooter alignWithMargins="0">
    <oddFooter>&amp;R&amp;P/&amp;N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1"/>
  <sheetViews>
    <sheetView workbookViewId="0">
      <selection activeCell="B23" sqref="B23:C23"/>
    </sheetView>
  </sheetViews>
  <sheetFormatPr baseColWidth="10" defaultRowHeight="12.75" x14ac:dyDescent="0.2"/>
  <cols>
    <col min="1" max="1" width="11.42578125" style="4"/>
    <col min="2" max="2" width="46" style="4" customWidth="1"/>
    <col min="3" max="3" width="27.28515625" style="4" customWidth="1"/>
    <col min="4" max="4" width="11.42578125" style="4"/>
    <col min="5" max="5" width="19.5703125" style="4" customWidth="1"/>
    <col min="6" max="6" width="28.7109375" style="4" customWidth="1"/>
    <col min="7" max="16384" width="11.42578125" style="4"/>
  </cols>
  <sheetData>
    <row r="1" spans="1:7" x14ac:dyDescent="0.2">
      <c r="A1" s="8"/>
      <c r="B1" s="7"/>
      <c r="C1" s="55"/>
      <c r="D1" s="55"/>
    </row>
    <row r="2" spans="1:7" x14ac:dyDescent="0.2">
      <c r="A2" s="8"/>
      <c r="B2" s="7"/>
      <c r="C2" s="55"/>
      <c r="D2" s="55"/>
    </row>
    <row r="3" spans="1:7" x14ac:dyDescent="0.2">
      <c r="A3" s="8"/>
      <c r="B3" s="7"/>
      <c r="C3" s="55"/>
      <c r="D3" s="55"/>
    </row>
    <row r="4" spans="1:7" x14ac:dyDescent="0.2">
      <c r="A4" s="8"/>
      <c r="B4" s="7"/>
      <c r="C4" s="55"/>
      <c r="D4" s="55"/>
    </row>
    <row r="5" spans="1:7" x14ac:dyDescent="0.2">
      <c r="B5" s="73" t="s">
        <v>92</v>
      </c>
      <c r="C5" s="73"/>
      <c r="D5" s="54"/>
    </row>
    <row r="6" spans="1:7" ht="15" customHeight="1" x14ac:dyDescent="0.25">
      <c r="B6" s="53"/>
      <c r="C6" s="53"/>
    </row>
    <row r="7" spans="1:7" x14ac:dyDescent="0.2">
      <c r="B7" s="79" t="s">
        <v>95</v>
      </c>
      <c r="C7" s="79"/>
      <c r="D7" s="51"/>
    </row>
    <row r="8" spans="1:7" x14ac:dyDescent="0.2">
      <c r="B8" s="52"/>
      <c r="C8" s="52"/>
      <c r="D8" s="51"/>
    </row>
    <row r="9" spans="1:7" x14ac:dyDescent="0.2">
      <c r="B9" s="80" t="s">
        <v>94</v>
      </c>
      <c r="C9" s="80"/>
      <c r="D9" s="51"/>
    </row>
    <row r="10" spans="1:7" ht="13.5" thickBot="1" x14ac:dyDescent="0.25">
      <c r="B10" s="77"/>
      <c r="C10" s="77"/>
    </row>
    <row r="11" spans="1:7" ht="13.5" thickBot="1" x14ac:dyDescent="0.25">
      <c r="B11" s="50" t="s">
        <v>0</v>
      </c>
      <c r="C11" s="49" t="s">
        <v>15</v>
      </c>
      <c r="G11"/>
    </row>
    <row r="12" spans="1:7" ht="13.5" thickBot="1" x14ac:dyDescent="0.25">
      <c r="B12" s="47" t="s">
        <v>4</v>
      </c>
      <c r="C12" s="46">
        <f>+C13</f>
        <v>191508.47</v>
      </c>
      <c r="G12"/>
    </row>
    <row r="13" spans="1:7" x14ac:dyDescent="0.2">
      <c r="B13" s="45" t="s">
        <v>22</v>
      </c>
      <c r="C13" s="44">
        <f>+C14</f>
        <v>191508.47</v>
      </c>
      <c r="G13"/>
    </row>
    <row r="14" spans="1:7" ht="13.5" thickBot="1" x14ac:dyDescent="0.25">
      <c r="B14" s="43" t="s">
        <v>24</v>
      </c>
      <c r="C14" s="42">
        <v>191508.47</v>
      </c>
      <c r="G14"/>
    </row>
    <row r="15" spans="1:7" ht="13.5" thickBot="1" x14ac:dyDescent="0.25">
      <c r="B15" s="47" t="s">
        <v>9</v>
      </c>
      <c r="C15" s="46">
        <f>+C16</f>
        <v>83250</v>
      </c>
      <c r="G15"/>
    </row>
    <row r="16" spans="1:7" x14ac:dyDescent="0.2">
      <c r="B16" s="48" t="s">
        <v>72</v>
      </c>
      <c r="C16" s="44">
        <f>+C17</f>
        <v>83250</v>
      </c>
      <c r="G16"/>
    </row>
    <row r="17" spans="2:7" ht="13.5" thickBot="1" x14ac:dyDescent="0.25">
      <c r="B17" s="43" t="s">
        <v>73</v>
      </c>
      <c r="C17" s="42">
        <v>83250</v>
      </c>
      <c r="G17"/>
    </row>
    <row r="18" spans="2:7" ht="13.5" thickBot="1" x14ac:dyDescent="0.25">
      <c r="B18" s="47" t="s">
        <v>13</v>
      </c>
      <c r="C18" s="46">
        <f>+C19</f>
        <v>250000</v>
      </c>
      <c r="G18"/>
    </row>
    <row r="19" spans="2:7" x14ac:dyDescent="0.2">
      <c r="B19" s="45" t="s">
        <v>14</v>
      </c>
      <c r="C19" s="44">
        <f>SUM(C20:C20)</f>
        <v>250000</v>
      </c>
      <c r="G19"/>
    </row>
    <row r="20" spans="2:7" ht="13.5" thickBot="1" x14ac:dyDescent="0.25">
      <c r="B20" s="43" t="s">
        <v>16</v>
      </c>
      <c r="C20" s="42">
        <v>250000</v>
      </c>
      <c r="G20"/>
    </row>
    <row r="21" spans="2:7" ht="13.5" thickBot="1" x14ac:dyDescent="0.25">
      <c r="B21" s="41" t="s">
        <v>19</v>
      </c>
      <c r="C21" s="13">
        <f>+C12+C15+C18</f>
        <v>524758.47</v>
      </c>
      <c r="G21"/>
    </row>
    <row r="22" spans="2:7" ht="13.5" thickBot="1" x14ac:dyDescent="0.25">
      <c r="B22" s="40" t="s">
        <v>18</v>
      </c>
      <c r="C22" s="18">
        <v>30515.64</v>
      </c>
      <c r="E22"/>
      <c r="F22"/>
      <c r="G22"/>
    </row>
    <row r="23" spans="2:7" ht="13.5" thickBot="1" x14ac:dyDescent="0.25">
      <c r="B23" s="29" t="s">
        <v>20</v>
      </c>
      <c r="C23" s="69">
        <f>+C21+C22</f>
        <v>555274.11</v>
      </c>
      <c r="E23"/>
      <c r="F23"/>
      <c r="G23"/>
    </row>
    <row r="24" spans="2:7" x14ac:dyDescent="0.2">
      <c r="E24"/>
      <c r="F24"/>
      <c r="G24"/>
    </row>
    <row r="25" spans="2:7" x14ac:dyDescent="0.2">
      <c r="E25"/>
      <c r="F25"/>
      <c r="G25"/>
    </row>
    <row r="26" spans="2:7" x14ac:dyDescent="0.2">
      <c r="E26"/>
      <c r="F26"/>
      <c r="G26"/>
    </row>
    <row r="27" spans="2:7" x14ac:dyDescent="0.2">
      <c r="E27"/>
      <c r="F27"/>
      <c r="G27"/>
    </row>
    <row r="28" spans="2:7" x14ac:dyDescent="0.2">
      <c r="E28"/>
      <c r="F28"/>
      <c r="G28"/>
    </row>
    <row r="29" spans="2:7" x14ac:dyDescent="0.2">
      <c r="E29"/>
      <c r="F29"/>
    </row>
    <row r="30" spans="2:7" x14ac:dyDescent="0.2">
      <c r="E30"/>
      <c r="F30"/>
    </row>
    <row r="31" spans="2:7" x14ac:dyDescent="0.2">
      <c r="E31"/>
      <c r="F31"/>
    </row>
    <row r="32" spans="2:7" x14ac:dyDescent="0.2">
      <c r="E32"/>
      <c r="F32"/>
    </row>
    <row r="33" spans="5:6" x14ac:dyDescent="0.2">
      <c r="E33"/>
      <c r="F33"/>
    </row>
    <row r="34" spans="5:6" x14ac:dyDescent="0.2">
      <c r="E34"/>
      <c r="F34"/>
    </row>
    <row r="35" spans="5:6" x14ac:dyDescent="0.2">
      <c r="E35"/>
      <c r="F35"/>
    </row>
    <row r="36" spans="5:6" x14ac:dyDescent="0.2">
      <c r="E36"/>
      <c r="F36"/>
    </row>
    <row r="37" spans="5:6" x14ac:dyDescent="0.2">
      <c r="E37"/>
      <c r="F37"/>
    </row>
    <row r="38" spans="5:6" x14ac:dyDescent="0.2">
      <c r="E38"/>
      <c r="F38"/>
    </row>
    <row r="39" spans="5:6" x14ac:dyDescent="0.2">
      <c r="E39"/>
      <c r="F39"/>
    </row>
    <row r="40" spans="5:6" x14ac:dyDescent="0.2">
      <c r="E40"/>
      <c r="F40"/>
    </row>
    <row r="41" spans="5:6" x14ac:dyDescent="0.2">
      <c r="E41"/>
      <c r="F41"/>
    </row>
    <row r="42" spans="5:6" x14ac:dyDescent="0.2">
      <c r="E42"/>
      <c r="F42"/>
    </row>
    <row r="43" spans="5:6" x14ac:dyDescent="0.2">
      <c r="E43"/>
      <c r="F43"/>
    </row>
    <row r="44" spans="5:6" x14ac:dyDescent="0.2">
      <c r="E44"/>
      <c r="F44"/>
    </row>
    <row r="45" spans="5:6" x14ac:dyDescent="0.2">
      <c r="E45"/>
      <c r="F45"/>
    </row>
    <row r="46" spans="5:6" x14ac:dyDescent="0.2">
      <c r="E46"/>
      <c r="F46"/>
    </row>
    <row r="47" spans="5:6" x14ac:dyDescent="0.2">
      <c r="E47"/>
      <c r="F47"/>
    </row>
    <row r="48" spans="5:6" x14ac:dyDescent="0.2">
      <c r="E48"/>
      <c r="F48"/>
    </row>
    <row r="49" spans="5:6" x14ac:dyDescent="0.2">
      <c r="E49"/>
      <c r="F49"/>
    </row>
    <row r="50" spans="5:6" x14ac:dyDescent="0.2">
      <c r="E50"/>
      <c r="F50"/>
    </row>
    <row r="51" spans="5:6" x14ac:dyDescent="0.2">
      <c r="E51"/>
      <c r="F51"/>
    </row>
    <row r="52" spans="5:6" x14ac:dyDescent="0.2">
      <c r="E52"/>
      <c r="F52"/>
    </row>
    <row r="53" spans="5:6" x14ac:dyDescent="0.2">
      <c r="E53"/>
      <c r="F53"/>
    </row>
    <row r="54" spans="5:6" x14ac:dyDescent="0.2">
      <c r="E54"/>
      <c r="F54"/>
    </row>
    <row r="55" spans="5:6" x14ac:dyDescent="0.2">
      <c r="E55"/>
      <c r="F55"/>
    </row>
    <row r="56" spans="5:6" x14ac:dyDescent="0.2">
      <c r="E56"/>
      <c r="F56"/>
    </row>
    <row r="57" spans="5:6" x14ac:dyDescent="0.2">
      <c r="E57"/>
      <c r="F57"/>
    </row>
    <row r="58" spans="5:6" x14ac:dyDescent="0.2">
      <c r="E58"/>
      <c r="F58"/>
    </row>
    <row r="59" spans="5:6" x14ac:dyDescent="0.2">
      <c r="E59"/>
      <c r="F59"/>
    </row>
    <row r="60" spans="5:6" x14ac:dyDescent="0.2">
      <c r="E60"/>
      <c r="F60"/>
    </row>
    <row r="61" spans="5:6" x14ac:dyDescent="0.2">
      <c r="E61"/>
      <c r="F61"/>
    </row>
    <row r="62" spans="5:6" x14ac:dyDescent="0.2">
      <c r="E62"/>
      <c r="F62"/>
    </row>
    <row r="63" spans="5:6" x14ac:dyDescent="0.2">
      <c r="E63"/>
      <c r="F63"/>
    </row>
    <row r="64" spans="5:6" x14ac:dyDescent="0.2">
      <c r="E64"/>
      <c r="F64"/>
    </row>
    <row r="65" spans="5:6" x14ac:dyDescent="0.2">
      <c r="E65"/>
      <c r="F65"/>
    </row>
    <row r="66" spans="5:6" x14ac:dyDescent="0.2">
      <c r="E66"/>
      <c r="F66"/>
    </row>
    <row r="67" spans="5:6" x14ac:dyDescent="0.2">
      <c r="E67"/>
      <c r="F67"/>
    </row>
    <row r="68" spans="5:6" x14ac:dyDescent="0.2">
      <c r="E68"/>
      <c r="F68"/>
    </row>
    <row r="69" spans="5:6" x14ac:dyDescent="0.2">
      <c r="E69"/>
      <c r="F69"/>
    </row>
    <row r="70" spans="5:6" x14ac:dyDescent="0.2">
      <c r="E70"/>
      <c r="F70"/>
    </row>
    <row r="71" spans="5:6" x14ac:dyDescent="0.2">
      <c r="E71"/>
      <c r="F71"/>
    </row>
    <row r="72" spans="5:6" x14ac:dyDescent="0.2">
      <c r="E72"/>
      <c r="F72"/>
    </row>
    <row r="73" spans="5:6" x14ac:dyDescent="0.2">
      <c r="E73"/>
      <c r="F73"/>
    </row>
    <row r="74" spans="5:6" x14ac:dyDescent="0.2">
      <c r="E74"/>
      <c r="F74"/>
    </row>
    <row r="75" spans="5:6" x14ac:dyDescent="0.2">
      <c r="E75"/>
      <c r="F75"/>
    </row>
    <row r="76" spans="5:6" x14ac:dyDescent="0.2">
      <c r="E76"/>
      <c r="F76"/>
    </row>
    <row r="77" spans="5:6" x14ac:dyDescent="0.2">
      <c r="E77"/>
      <c r="F77"/>
    </row>
    <row r="78" spans="5:6" x14ac:dyDescent="0.2">
      <c r="E78"/>
      <c r="F78"/>
    </row>
    <row r="79" spans="5:6" x14ac:dyDescent="0.2">
      <c r="E79"/>
      <c r="F79"/>
    </row>
    <row r="80" spans="5:6" x14ac:dyDescent="0.2">
      <c r="E80"/>
      <c r="F80"/>
    </row>
    <row r="81" spans="5:6" x14ac:dyDescent="0.2">
      <c r="E81"/>
      <c r="F81"/>
    </row>
    <row r="82" spans="5:6" x14ac:dyDescent="0.2">
      <c r="E82"/>
      <c r="F82"/>
    </row>
    <row r="83" spans="5:6" x14ac:dyDescent="0.2">
      <c r="E83"/>
      <c r="F83"/>
    </row>
    <row r="84" spans="5:6" x14ac:dyDescent="0.2">
      <c r="E84"/>
      <c r="F84"/>
    </row>
    <row r="85" spans="5:6" x14ac:dyDescent="0.2">
      <c r="E85"/>
      <c r="F85"/>
    </row>
    <row r="86" spans="5:6" x14ac:dyDescent="0.2">
      <c r="E86"/>
      <c r="F86"/>
    </row>
    <row r="87" spans="5:6" x14ac:dyDescent="0.2">
      <c r="E87"/>
      <c r="F87"/>
    </row>
    <row r="88" spans="5:6" x14ac:dyDescent="0.2">
      <c r="E88"/>
      <c r="F88"/>
    </row>
    <row r="89" spans="5:6" x14ac:dyDescent="0.2">
      <c r="E89"/>
      <c r="F89"/>
    </row>
    <row r="90" spans="5:6" x14ac:dyDescent="0.2">
      <c r="E90"/>
      <c r="F90"/>
    </row>
    <row r="91" spans="5:6" x14ac:dyDescent="0.2">
      <c r="E91"/>
      <c r="F91"/>
    </row>
    <row r="92" spans="5:6" x14ac:dyDescent="0.2">
      <c r="E92"/>
      <c r="F92"/>
    </row>
    <row r="93" spans="5:6" x14ac:dyDescent="0.2">
      <c r="E93"/>
      <c r="F93"/>
    </row>
    <row r="94" spans="5:6" x14ac:dyDescent="0.2">
      <c r="E94"/>
      <c r="F94"/>
    </row>
    <row r="95" spans="5:6" x14ac:dyDescent="0.2">
      <c r="E95"/>
      <c r="F95"/>
    </row>
    <row r="96" spans="5:6" x14ac:dyDescent="0.2">
      <c r="E96"/>
      <c r="F96"/>
    </row>
    <row r="97" spans="5:6" x14ac:dyDescent="0.2">
      <c r="E97"/>
      <c r="F97"/>
    </row>
    <row r="98" spans="5:6" x14ac:dyDescent="0.2">
      <c r="E98"/>
      <c r="F98"/>
    </row>
    <row r="99" spans="5:6" x14ac:dyDescent="0.2">
      <c r="E99"/>
      <c r="F99"/>
    </row>
    <row r="100" spans="5:6" x14ac:dyDescent="0.2">
      <c r="E100"/>
      <c r="F100"/>
    </row>
    <row r="101" spans="5:6" x14ac:dyDescent="0.2">
      <c r="E101"/>
      <c r="F101"/>
    </row>
    <row r="102" spans="5:6" x14ac:dyDescent="0.2">
      <c r="E102"/>
      <c r="F102"/>
    </row>
    <row r="103" spans="5:6" x14ac:dyDescent="0.2">
      <c r="E103"/>
      <c r="F103"/>
    </row>
    <row r="104" spans="5:6" x14ac:dyDescent="0.2">
      <c r="E104"/>
      <c r="F104"/>
    </row>
    <row r="105" spans="5:6" x14ac:dyDescent="0.2">
      <c r="E105"/>
      <c r="F105"/>
    </row>
    <row r="106" spans="5:6" x14ac:dyDescent="0.2">
      <c r="E106"/>
      <c r="F106"/>
    </row>
    <row r="107" spans="5:6" x14ac:dyDescent="0.2">
      <c r="E107"/>
      <c r="F107"/>
    </row>
    <row r="108" spans="5:6" x14ac:dyDescent="0.2">
      <c r="E108"/>
      <c r="F108"/>
    </row>
    <row r="109" spans="5:6" x14ac:dyDescent="0.2">
      <c r="E109"/>
      <c r="F109"/>
    </row>
    <row r="110" spans="5:6" x14ac:dyDescent="0.2">
      <c r="E110"/>
      <c r="F110"/>
    </row>
    <row r="111" spans="5:6" x14ac:dyDescent="0.2">
      <c r="E111"/>
      <c r="F111"/>
    </row>
    <row r="112" spans="5:6" x14ac:dyDescent="0.2">
      <c r="E112"/>
      <c r="F112"/>
    </row>
    <row r="113" spans="5:6" x14ac:dyDescent="0.2">
      <c r="E113"/>
      <c r="F113"/>
    </row>
    <row r="114" spans="5:6" x14ac:dyDescent="0.2">
      <c r="E114"/>
      <c r="F114"/>
    </row>
    <row r="115" spans="5:6" x14ac:dyDescent="0.2">
      <c r="E115"/>
      <c r="F115"/>
    </row>
    <row r="116" spans="5:6" x14ac:dyDescent="0.2">
      <c r="E116"/>
      <c r="F116"/>
    </row>
    <row r="117" spans="5:6" x14ac:dyDescent="0.2">
      <c r="E117"/>
      <c r="F117"/>
    </row>
    <row r="118" spans="5:6" x14ac:dyDescent="0.2">
      <c r="E118"/>
      <c r="F118"/>
    </row>
    <row r="119" spans="5:6" x14ac:dyDescent="0.2">
      <c r="E119"/>
      <c r="F119"/>
    </row>
    <row r="120" spans="5:6" x14ac:dyDescent="0.2">
      <c r="E120"/>
      <c r="F120"/>
    </row>
    <row r="121" spans="5:6" x14ac:dyDescent="0.2">
      <c r="E121"/>
      <c r="F121"/>
    </row>
    <row r="122" spans="5:6" x14ac:dyDescent="0.2">
      <c r="E122"/>
      <c r="F122"/>
    </row>
    <row r="123" spans="5:6" x14ac:dyDescent="0.2">
      <c r="E123"/>
      <c r="F123"/>
    </row>
    <row r="124" spans="5:6" x14ac:dyDescent="0.2">
      <c r="E124"/>
      <c r="F124"/>
    </row>
    <row r="125" spans="5:6" x14ac:dyDescent="0.2">
      <c r="E125"/>
      <c r="F125"/>
    </row>
    <row r="126" spans="5:6" x14ac:dyDescent="0.2">
      <c r="E126"/>
      <c r="F126"/>
    </row>
    <row r="127" spans="5:6" x14ac:dyDescent="0.2">
      <c r="E127"/>
      <c r="F127"/>
    </row>
    <row r="128" spans="5:6" x14ac:dyDescent="0.2">
      <c r="E128"/>
      <c r="F128"/>
    </row>
    <row r="129" spans="5:6" x14ac:dyDescent="0.2">
      <c r="E129"/>
      <c r="F129"/>
    </row>
    <row r="130" spans="5:6" x14ac:dyDescent="0.2">
      <c r="E130"/>
      <c r="F130"/>
    </row>
    <row r="131" spans="5:6" x14ac:dyDescent="0.2">
      <c r="E131"/>
      <c r="F131"/>
    </row>
  </sheetData>
  <mergeCells count="4">
    <mergeCell ref="B5:C5"/>
    <mergeCell ref="B7:C7"/>
    <mergeCell ref="B9:C9"/>
    <mergeCell ref="B10:C10"/>
  </mergeCells>
  <printOptions horizontalCentered="1"/>
  <pageMargins left="0.70866141732283472" right="0.70866141732283472" top="0.39370078740157483" bottom="0.39370078740157483" header="0.31496062992125984" footer="0.31496062992125984"/>
  <pageSetup orientation="portrait" r:id="rId1"/>
  <headerFooter>
    <oddFooter>&amp;R&amp;P/&amp;N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"/>
  <sheetViews>
    <sheetView zoomScaleNormal="100" workbookViewId="0">
      <selection activeCell="B22" sqref="B22:C22"/>
    </sheetView>
  </sheetViews>
  <sheetFormatPr baseColWidth="10" defaultRowHeight="12.75" x14ac:dyDescent="0.2"/>
  <cols>
    <col min="1" max="1" width="11.42578125" style="4"/>
    <col min="2" max="2" width="46" style="4" customWidth="1"/>
    <col min="3" max="3" width="27.28515625" style="4" customWidth="1"/>
    <col min="4" max="16384" width="11.42578125" style="4"/>
  </cols>
  <sheetData>
    <row r="1" spans="1:5" x14ac:dyDescent="0.2">
      <c r="A1" s="8"/>
      <c r="B1" s="7"/>
      <c r="C1" s="55"/>
      <c r="D1" s="55"/>
    </row>
    <row r="2" spans="1:5" x14ac:dyDescent="0.2">
      <c r="A2" s="8"/>
      <c r="B2" s="7"/>
      <c r="C2" s="55"/>
      <c r="D2" s="55"/>
    </row>
    <row r="3" spans="1:5" x14ac:dyDescent="0.2">
      <c r="A3" s="8"/>
      <c r="B3" s="7"/>
      <c r="C3" s="55"/>
      <c r="D3" s="55"/>
    </row>
    <row r="4" spans="1:5" x14ac:dyDescent="0.2">
      <c r="A4" s="8"/>
      <c r="B4" s="10"/>
      <c r="C4" s="60"/>
      <c r="D4" s="60"/>
    </row>
    <row r="5" spans="1:5" x14ac:dyDescent="0.2">
      <c r="B5" s="73" t="s">
        <v>92</v>
      </c>
      <c r="C5" s="73"/>
      <c r="D5" s="59"/>
    </row>
    <row r="6" spans="1:5" ht="15" customHeight="1" x14ac:dyDescent="0.25">
      <c r="B6" s="53"/>
      <c r="C6" s="53"/>
    </row>
    <row r="7" spans="1:5" x14ac:dyDescent="0.2">
      <c r="B7" s="79" t="s">
        <v>96</v>
      </c>
      <c r="C7" s="79"/>
    </row>
    <row r="8" spans="1:5" x14ac:dyDescent="0.2">
      <c r="B8" s="52"/>
      <c r="C8" s="52"/>
    </row>
    <row r="9" spans="1:5" x14ac:dyDescent="0.2">
      <c r="B9" s="80" t="s">
        <v>94</v>
      </c>
      <c r="C9" s="80"/>
      <c r="E9"/>
    </row>
    <row r="10" spans="1:5" ht="13.5" thickBot="1" x14ac:dyDescent="0.25">
      <c r="B10" s="77"/>
      <c r="C10" s="77"/>
      <c r="E10"/>
    </row>
    <row r="11" spans="1:5" ht="13.5" thickBot="1" x14ac:dyDescent="0.25">
      <c r="B11" s="50" t="s">
        <v>0</v>
      </c>
      <c r="C11" s="49" t="s">
        <v>15</v>
      </c>
      <c r="E11"/>
    </row>
    <row r="12" spans="1:5" ht="13.5" thickBot="1" x14ac:dyDescent="0.25">
      <c r="B12" s="47" t="s">
        <v>4</v>
      </c>
      <c r="C12" s="46">
        <f>+C13</f>
        <v>1510000</v>
      </c>
      <c r="E12"/>
    </row>
    <row r="13" spans="1:5" x14ac:dyDescent="0.2">
      <c r="B13" s="58" t="s">
        <v>22</v>
      </c>
      <c r="C13" s="44">
        <f>+C14</f>
        <v>1510000</v>
      </c>
      <c r="E13"/>
    </row>
    <row r="14" spans="1:5" ht="13.5" thickBot="1" x14ac:dyDescent="0.25">
      <c r="B14" s="57" t="s">
        <v>44</v>
      </c>
      <c r="C14" s="42">
        <v>1510000</v>
      </c>
      <c r="E14"/>
    </row>
    <row r="15" spans="1:5" ht="13.5" thickBot="1" x14ac:dyDescent="0.25">
      <c r="B15" s="47" t="s">
        <v>9</v>
      </c>
      <c r="C15" s="46">
        <f>+C16</f>
        <v>1000000</v>
      </c>
      <c r="E15"/>
    </row>
    <row r="16" spans="1:5" x14ac:dyDescent="0.2">
      <c r="B16" s="58" t="s">
        <v>36</v>
      </c>
      <c r="C16" s="44">
        <f>+C17</f>
        <v>1000000</v>
      </c>
      <c r="E16"/>
    </row>
    <row r="17" spans="2:5" ht="13.5" thickBot="1" x14ac:dyDescent="0.25">
      <c r="B17" s="57" t="s">
        <v>29</v>
      </c>
      <c r="C17" s="42">
        <v>1000000</v>
      </c>
      <c r="E17"/>
    </row>
    <row r="18" spans="2:5" ht="13.5" thickBot="1" x14ac:dyDescent="0.25">
      <c r="B18" s="47" t="s">
        <v>13</v>
      </c>
      <c r="C18" s="46">
        <f>+C19</f>
        <v>400000</v>
      </c>
      <c r="E18"/>
    </row>
    <row r="19" spans="2:5" x14ac:dyDescent="0.2">
      <c r="B19" s="58" t="s">
        <v>14</v>
      </c>
      <c r="C19" s="44">
        <f>+SUM(C20:C20)</f>
        <v>400000</v>
      </c>
      <c r="E19"/>
    </row>
    <row r="20" spans="2:5" ht="13.5" thickBot="1" x14ac:dyDescent="0.25">
      <c r="B20" s="57" t="s">
        <v>81</v>
      </c>
      <c r="C20" s="42">
        <v>400000</v>
      </c>
      <c r="E20"/>
    </row>
    <row r="21" spans="2:5" ht="13.5" thickBot="1" x14ac:dyDescent="0.25">
      <c r="B21" s="56" t="s">
        <v>18</v>
      </c>
      <c r="C21" s="18">
        <v>0</v>
      </c>
      <c r="E21"/>
    </row>
    <row r="22" spans="2:5" ht="13.5" thickBot="1" x14ac:dyDescent="0.25">
      <c r="B22" s="29" t="s">
        <v>20</v>
      </c>
      <c r="C22" s="69">
        <f>+C12+C15+C18</f>
        <v>2910000</v>
      </c>
      <c r="E22"/>
    </row>
    <row r="23" spans="2:5" x14ac:dyDescent="0.2">
      <c r="E23"/>
    </row>
    <row r="24" spans="2:5" x14ac:dyDescent="0.2">
      <c r="E24"/>
    </row>
    <row r="25" spans="2:5" x14ac:dyDescent="0.2">
      <c r="E25"/>
    </row>
    <row r="26" spans="2:5" x14ac:dyDescent="0.2">
      <c r="E26"/>
    </row>
  </sheetData>
  <mergeCells count="4">
    <mergeCell ref="B5:C5"/>
    <mergeCell ref="B7:C7"/>
    <mergeCell ref="B9:C9"/>
    <mergeCell ref="B10:C10"/>
  </mergeCells>
  <printOptions horizontalCentered="1"/>
  <pageMargins left="0.70866141732283472" right="0.70866141732283472" top="0.35433070866141736" bottom="0.31496062992125984" header="0.31496062992125984" footer="0.31496062992125984"/>
  <pageSetup orientation="portrait" r:id="rId1"/>
  <headerFooter>
    <oddFooter>&amp;R&amp;P/&amp;N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"/>
  <sheetViews>
    <sheetView zoomScaleNormal="100" workbookViewId="0">
      <selection activeCell="C29" sqref="C29"/>
    </sheetView>
  </sheetViews>
  <sheetFormatPr baseColWidth="10" defaultRowHeight="12.75" x14ac:dyDescent="0.2"/>
  <cols>
    <col min="1" max="1" width="11.42578125" style="4"/>
    <col min="2" max="2" width="46" style="4" customWidth="1"/>
    <col min="3" max="3" width="27.28515625" style="4" customWidth="1"/>
    <col min="4" max="16384" width="11.42578125" style="4"/>
  </cols>
  <sheetData>
    <row r="1" spans="1:5" x14ac:dyDescent="0.2">
      <c r="A1" s="8"/>
      <c r="B1" s="7"/>
      <c r="C1" s="55"/>
      <c r="D1" s="55"/>
    </row>
    <row r="2" spans="1:5" x14ac:dyDescent="0.2">
      <c r="A2" s="8"/>
      <c r="B2" s="7"/>
      <c r="C2" s="55"/>
      <c r="D2" s="55"/>
    </row>
    <row r="3" spans="1:5" x14ac:dyDescent="0.2">
      <c r="A3" s="8"/>
      <c r="B3" s="7"/>
      <c r="C3" s="55"/>
      <c r="D3" s="55"/>
    </row>
    <row r="4" spans="1:5" x14ac:dyDescent="0.2">
      <c r="A4" s="8"/>
      <c r="B4" s="10"/>
      <c r="C4" s="60"/>
      <c r="D4" s="60"/>
    </row>
    <row r="5" spans="1:5" x14ac:dyDescent="0.2">
      <c r="B5" s="73" t="s">
        <v>92</v>
      </c>
      <c r="C5" s="73"/>
      <c r="D5" s="59"/>
    </row>
    <row r="6" spans="1:5" ht="15" customHeight="1" x14ac:dyDescent="0.25">
      <c r="B6" s="53"/>
      <c r="C6" s="53"/>
    </row>
    <row r="7" spans="1:5" x14ac:dyDescent="0.2">
      <c r="B7" s="79" t="s">
        <v>98</v>
      </c>
      <c r="C7" s="79"/>
    </row>
    <row r="8" spans="1:5" x14ac:dyDescent="0.2">
      <c r="B8" s="52"/>
      <c r="C8" s="52"/>
    </row>
    <row r="9" spans="1:5" x14ac:dyDescent="0.2">
      <c r="B9" s="80" t="s">
        <v>94</v>
      </c>
      <c r="C9" s="80"/>
      <c r="E9"/>
    </row>
    <row r="10" spans="1:5" ht="13.5" thickBot="1" x14ac:dyDescent="0.25">
      <c r="B10" s="77"/>
      <c r="C10" s="77"/>
      <c r="E10"/>
    </row>
    <row r="11" spans="1:5" ht="13.5" thickBot="1" x14ac:dyDescent="0.25">
      <c r="B11" s="50" t="s">
        <v>0</v>
      </c>
      <c r="C11" s="49" t="s">
        <v>15</v>
      </c>
      <c r="E11"/>
    </row>
    <row r="12" spans="1:5" ht="13.5" thickBot="1" x14ac:dyDescent="0.25">
      <c r="B12" s="47" t="s">
        <v>9</v>
      </c>
      <c r="C12" s="46">
        <f>+C13</f>
        <v>5500000</v>
      </c>
      <c r="E12"/>
    </row>
    <row r="13" spans="1:5" x14ac:dyDescent="0.2">
      <c r="B13" s="58" t="s">
        <v>10</v>
      </c>
      <c r="C13" s="44">
        <f>+C14</f>
        <v>5500000</v>
      </c>
      <c r="E13"/>
    </row>
    <row r="14" spans="1:5" ht="13.5" thickBot="1" x14ac:dyDescent="0.25">
      <c r="B14" s="57" t="s">
        <v>10</v>
      </c>
      <c r="C14" s="42">
        <v>5500000</v>
      </c>
      <c r="E14"/>
    </row>
    <row r="15" spans="1:5" ht="13.5" thickBot="1" x14ac:dyDescent="0.25">
      <c r="B15" s="47" t="s">
        <v>13</v>
      </c>
      <c r="C15" s="46">
        <f>+C16</f>
        <v>48069.600000000006</v>
      </c>
      <c r="E15"/>
    </row>
    <row r="16" spans="1:5" x14ac:dyDescent="0.2">
      <c r="B16" s="58" t="s">
        <v>85</v>
      </c>
      <c r="C16" s="44">
        <f>+SUM(C17:C17)</f>
        <v>48069.600000000006</v>
      </c>
      <c r="E16"/>
    </row>
    <row r="17" spans="2:5" ht="13.5" thickBot="1" x14ac:dyDescent="0.25">
      <c r="B17" s="57" t="s">
        <v>97</v>
      </c>
      <c r="C17" s="42">
        <v>48069.600000000006</v>
      </c>
      <c r="E17"/>
    </row>
    <row r="18" spans="2:5" ht="13.5" thickBot="1" x14ac:dyDescent="0.25">
      <c r="B18" s="56" t="s">
        <v>18</v>
      </c>
      <c r="C18" s="18">
        <v>0</v>
      </c>
      <c r="E18"/>
    </row>
    <row r="19" spans="2:5" ht="13.5" thickBot="1" x14ac:dyDescent="0.25">
      <c r="B19" s="29" t="s">
        <v>20</v>
      </c>
      <c r="C19" s="69">
        <f>+C12+C15</f>
        <v>5548069.5999999996</v>
      </c>
      <c r="E19"/>
    </row>
    <row r="20" spans="2:5" x14ac:dyDescent="0.2">
      <c r="E20"/>
    </row>
    <row r="21" spans="2:5" x14ac:dyDescent="0.2">
      <c r="C21" s="64"/>
      <c r="E21"/>
    </row>
    <row r="22" spans="2:5" x14ac:dyDescent="0.2">
      <c r="E22"/>
    </row>
    <row r="23" spans="2:5" x14ac:dyDescent="0.2">
      <c r="E23"/>
    </row>
    <row r="24" spans="2:5" x14ac:dyDescent="0.2">
      <c r="E24"/>
    </row>
    <row r="25" spans="2:5" x14ac:dyDescent="0.2">
      <c r="E25"/>
    </row>
    <row r="26" spans="2:5" x14ac:dyDescent="0.2">
      <c r="E26"/>
    </row>
  </sheetData>
  <mergeCells count="4">
    <mergeCell ref="B5:C5"/>
    <mergeCell ref="B7:C7"/>
    <mergeCell ref="B9:C9"/>
    <mergeCell ref="B10:C10"/>
  </mergeCells>
  <printOptions horizontalCentered="1"/>
  <pageMargins left="0.70866141732283472" right="0.70866141732283472" top="0.35433070866141736" bottom="0.31496062992125984" header="0.31496062992125984" footer="0.31496062992125984"/>
  <pageSetup orientation="portrait" r:id="rId1"/>
  <headerFooter>
    <oddFooter>&amp;R&amp;P/&amp;N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2"/>
  <sheetViews>
    <sheetView topLeftCell="A115" zoomScaleNormal="100" workbookViewId="0">
      <selection activeCell="E148" sqref="E148"/>
    </sheetView>
  </sheetViews>
  <sheetFormatPr baseColWidth="10" defaultRowHeight="12.75" x14ac:dyDescent="0.2"/>
  <cols>
    <col min="1" max="1" width="11.42578125" style="4"/>
    <col min="2" max="2" width="46" style="4" customWidth="1"/>
    <col min="3" max="3" width="27.28515625" style="4" customWidth="1"/>
    <col min="4" max="16384" width="11.42578125" style="4"/>
  </cols>
  <sheetData>
    <row r="1" spans="1:5" x14ac:dyDescent="0.2">
      <c r="A1" s="8"/>
      <c r="B1" s="7"/>
      <c r="C1" s="55"/>
      <c r="D1" s="55"/>
    </row>
    <row r="2" spans="1:5" x14ac:dyDescent="0.2">
      <c r="A2" s="8"/>
      <c r="B2" s="7"/>
      <c r="C2" s="55"/>
      <c r="D2" s="55"/>
    </row>
    <row r="3" spans="1:5" x14ac:dyDescent="0.2">
      <c r="A3" s="8"/>
      <c r="B3" s="7"/>
      <c r="C3" s="55"/>
      <c r="D3" s="55"/>
    </row>
    <row r="4" spans="1:5" x14ac:dyDescent="0.2">
      <c r="A4" s="8"/>
      <c r="B4" s="10"/>
      <c r="C4" s="60"/>
      <c r="D4" s="60"/>
    </row>
    <row r="5" spans="1:5" ht="15" customHeight="1" x14ac:dyDescent="0.2">
      <c r="B5" s="73" t="s">
        <v>92</v>
      </c>
      <c r="C5" s="73"/>
      <c r="D5" s="59"/>
    </row>
    <row r="6" spans="1:5" ht="15" customHeight="1" x14ac:dyDescent="0.25">
      <c r="B6" s="53"/>
      <c r="C6" s="53"/>
    </row>
    <row r="7" spans="1:5" x14ac:dyDescent="0.2">
      <c r="B7" s="79" t="s">
        <v>132</v>
      </c>
      <c r="C7" s="79"/>
    </row>
    <row r="8" spans="1:5" x14ac:dyDescent="0.2">
      <c r="B8" s="52"/>
      <c r="C8" s="52"/>
    </row>
    <row r="9" spans="1:5" x14ac:dyDescent="0.2">
      <c r="B9" s="80" t="s">
        <v>94</v>
      </c>
      <c r="C9" s="80"/>
    </row>
    <row r="10" spans="1:5" ht="13.5" thickBot="1" x14ac:dyDescent="0.25">
      <c r="B10" s="77"/>
      <c r="C10" s="77"/>
    </row>
    <row r="11" spans="1:5" ht="13.5" thickBot="1" x14ac:dyDescent="0.25">
      <c r="B11" s="50" t="s">
        <v>0</v>
      </c>
      <c r="C11" s="49" t="s">
        <v>15</v>
      </c>
      <c r="E11"/>
    </row>
    <row r="12" spans="1:5" ht="13.5" thickBot="1" x14ac:dyDescent="0.25">
      <c r="B12" s="47" t="s">
        <v>35</v>
      </c>
      <c r="C12" s="46">
        <f>+C13+C15+C17+C21+C29+C37+C40</f>
        <v>396772201.49859309</v>
      </c>
      <c r="E12"/>
    </row>
    <row r="13" spans="1:5" x14ac:dyDescent="0.2">
      <c r="B13" s="58" t="s">
        <v>57</v>
      </c>
      <c r="C13" s="44">
        <f>+C14</f>
        <v>8010910.8176100031</v>
      </c>
      <c r="E13"/>
    </row>
    <row r="14" spans="1:5" x14ac:dyDescent="0.2">
      <c r="B14" s="57" t="s">
        <v>57</v>
      </c>
      <c r="C14" s="42">
        <v>8010910.8176100031</v>
      </c>
      <c r="E14"/>
    </row>
    <row r="15" spans="1:5" x14ac:dyDescent="0.2">
      <c r="B15" s="58" t="s">
        <v>87</v>
      </c>
      <c r="C15" s="44">
        <f>+C16</f>
        <v>38908710.896320008</v>
      </c>
      <c r="E15"/>
    </row>
    <row r="16" spans="1:5" x14ac:dyDescent="0.2">
      <c r="B16" s="57" t="s">
        <v>87</v>
      </c>
      <c r="C16" s="42">
        <v>38908710.896320008</v>
      </c>
      <c r="E16"/>
    </row>
    <row r="17" spans="2:5" x14ac:dyDescent="0.2">
      <c r="B17" s="58" t="s">
        <v>1</v>
      </c>
      <c r="C17" s="44">
        <f>+SUM(C18:C20)</f>
        <v>30167656.007029999</v>
      </c>
      <c r="E17"/>
    </row>
    <row r="18" spans="2:5" x14ac:dyDescent="0.2">
      <c r="B18" s="57" t="s">
        <v>131</v>
      </c>
      <c r="C18" s="42">
        <v>7027526.0476800017</v>
      </c>
      <c r="E18"/>
    </row>
    <row r="19" spans="2:5" x14ac:dyDescent="0.2">
      <c r="B19" s="57" t="s">
        <v>54</v>
      </c>
      <c r="C19" s="42">
        <v>11616168.694149995</v>
      </c>
      <c r="E19"/>
    </row>
    <row r="20" spans="2:5" x14ac:dyDescent="0.2">
      <c r="B20" s="57" t="s">
        <v>130</v>
      </c>
      <c r="C20" s="42">
        <v>11523961.2652</v>
      </c>
      <c r="E20"/>
    </row>
    <row r="21" spans="2:5" x14ac:dyDescent="0.2">
      <c r="B21" s="58" t="s">
        <v>34</v>
      </c>
      <c r="C21" s="44">
        <f>+SUM(C22:C28)</f>
        <v>199879095.60779703</v>
      </c>
      <c r="E21"/>
    </row>
    <row r="22" spans="2:5" x14ac:dyDescent="0.2">
      <c r="B22" s="57" t="s">
        <v>48</v>
      </c>
      <c r="C22" s="42">
        <v>11181735.776102006</v>
      </c>
      <c r="E22"/>
    </row>
    <row r="23" spans="2:5" x14ac:dyDescent="0.2">
      <c r="B23" s="57" t="s">
        <v>129</v>
      </c>
      <c r="C23" s="42">
        <v>971314.31050299993</v>
      </c>
      <c r="E23"/>
    </row>
    <row r="24" spans="2:5" x14ac:dyDescent="0.2">
      <c r="B24" s="57" t="s">
        <v>128</v>
      </c>
      <c r="C24" s="42">
        <v>3863316.0089079975</v>
      </c>
      <c r="E24"/>
    </row>
    <row r="25" spans="2:5" x14ac:dyDescent="0.2">
      <c r="B25" s="57" t="s">
        <v>55</v>
      </c>
      <c r="C25" s="42">
        <v>159792656.38063797</v>
      </c>
      <c r="E25"/>
    </row>
    <row r="26" spans="2:5" x14ac:dyDescent="0.2">
      <c r="B26" s="57" t="s">
        <v>127</v>
      </c>
      <c r="C26" s="42">
        <v>6444174.8616990019</v>
      </c>
      <c r="E26"/>
    </row>
    <row r="27" spans="2:5" x14ac:dyDescent="0.2">
      <c r="B27" s="57" t="s">
        <v>126</v>
      </c>
      <c r="C27" s="42">
        <v>7586366.5310149994</v>
      </c>
      <c r="E27"/>
    </row>
    <row r="28" spans="2:5" x14ac:dyDescent="0.2">
      <c r="B28" s="57" t="s">
        <v>125</v>
      </c>
      <c r="C28" s="42">
        <v>10039531.738931999</v>
      </c>
      <c r="E28"/>
    </row>
    <row r="29" spans="2:5" x14ac:dyDescent="0.2">
      <c r="B29" s="58" t="s">
        <v>25</v>
      </c>
      <c r="C29" s="44">
        <f>+SUM(C30:C36)</f>
        <v>71075764.881853029</v>
      </c>
    </row>
    <row r="30" spans="2:5" x14ac:dyDescent="0.2">
      <c r="B30" s="57" t="s">
        <v>124</v>
      </c>
      <c r="C30" s="42">
        <v>2763658.8117830008</v>
      </c>
    </row>
    <row r="31" spans="2:5" x14ac:dyDescent="0.2">
      <c r="B31" s="57" t="s">
        <v>123</v>
      </c>
      <c r="C31" s="42">
        <v>8140098.9103800012</v>
      </c>
    </row>
    <row r="32" spans="2:5" x14ac:dyDescent="0.2">
      <c r="B32" s="57" t="s">
        <v>122</v>
      </c>
      <c r="C32" s="42">
        <v>1276673.9368679989</v>
      </c>
    </row>
    <row r="33" spans="2:3" x14ac:dyDescent="0.2">
      <c r="B33" s="57" t="s">
        <v>121</v>
      </c>
      <c r="C33" s="42">
        <v>9299370.9298299979</v>
      </c>
    </row>
    <row r="34" spans="2:3" x14ac:dyDescent="0.2">
      <c r="B34" s="57" t="s">
        <v>37</v>
      </c>
      <c r="C34" s="42">
        <v>5773976.5177220022</v>
      </c>
    </row>
    <row r="35" spans="2:3" x14ac:dyDescent="0.2">
      <c r="B35" s="57" t="s">
        <v>120</v>
      </c>
      <c r="C35" s="42">
        <v>12126524.990985999</v>
      </c>
    </row>
    <row r="36" spans="2:3" x14ac:dyDescent="0.2">
      <c r="B36" s="57" t="s">
        <v>119</v>
      </c>
      <c r="C36" s="42">
        <v>31695460.784284029</v>
      </c>
    </row>
    <row r="37" spans="2:3" x14ac:dyDescent="0.2">
      <c r="B37" s="58" t="s">
        <v>26</v>
      </c>
      <c r="C37" s="44">
        <f>+SUM(C38:C39)</f>
        <v>14099482.345724996</v>
      </c>
    </row>
    <row r="38" spans="2:3" x14ac:dyDescent="0.2">
      <c r="B38" s="57" t="s">
        <v>27</v>
      </c>
      <c r="C38" s="42">
        <v>5123881.8070299979</v>
      </c>
    </row>
    <row r="39" spans="2:3" x14ac:dyDescent="0.2">
      <c r="B39" s="57" t="s">
        <v>56</v>
      </c>
      <c r="C39" s="42">
        <v>8975600.5386949982</v>
      </c>
    </row>
    <row r="40" spans="2:3" x14ac:dyDescent="0.2">
      <c r="B40" s="58" t="s">
        <v>2</v>
      </c>
      <c r="C40" s="44">
        <f>+C41</f>
        <v>34630580.942257993</v>
      </c>
    </row>
    <row r="41" spans="2:3" ht="13.5" thickBot="1" x14ac:dyDescent="0.25">
      <c r="B41" s="57" t="s">
        <v>2</v>
      </c>
      <c r="C41" s="42">
        <v>34630580.942257993</v>
      </c>
    </row>
    <row r="42" spans="2:3" ht="13.5" thickBot="1" x14ac:dyDescent="0.25">
      <c r="B42" s="47" t="s">
        <v>4</v>
      </c>
      <c r="C42" s="46">
        <f>+C43+C47+C50+C55</f>
        <v>369169566.37323493</v>
      </c>
    </row>
    <row r="43" spans="2:3" x14ac:dyDescent="0.2">
      <c r="B43" s="58" t="s">
        <v>45</v>
      </c>
      <c r="C43" s="44">
        <f>SUM(C44:C46)</f>
        <v>29805301.533060998</v>
      </c>
    </row>
    <row r="44" spans="2:3" x14ac:dyDescent="0.2">
      <c r="B44" s="57" t="s">
        <v>80</v>
      </c>
      <c r="C44" s="42">
        <v>2886412.5497900005</v>
      </c>
    </row>
    <row r="45" spans="2:3" x14ac:dyDescent="0.2">
      <c r="B45" s="57" t="s">
        <v>88</v>
      </c>
      <c r="C45" s="42">
        <v>22466707.095378995</v>
      </c>
    </row>
    <row r="46" spans="2:3" x14ac:dyDescent="0.2">
      <c r="B46" s="57" t="s">
        <v>118</v>
      </c>
      <c r="C46" s="42">
        <v>4452181.8878920004</v>
      </c>
    </row>
    <row r="47" spans="2:3" x14ac:dyDescent="0.2">
      <c r="B47" s="58" t="s">
        <v>75</v>
      </c>
      <c r="C47" s="44">
        <f>+SUM(C48:C49)</f>
        <v>27438425.441709001</v>
      </c>
    </row>
    <row r="48" spans="2:3" x14ac:dyDescent="0.2">
      <c r="B48" s="57" t="s">
        <v>117</v>
      </c>
      <c r="C48" s="42">
        <v>3656768.2827420016</v>
      </c>
    </row>
    <row r="49" spans="2:3" x14ac:dyDescent="0.2">
      <c r="B49" s="57" t="s">
        <v>76</v>
      </c>
      <c r="C49" s="42">
        <v>23781657.158967</v>
      </c>
    </row>
    <row r="50" spans="2:3" x14ac:dyDescent="0.2">
      <c r="B50" s="58" t="s">
        <v>22</v>
      </c>
      <c r="C50" s="44">
        <f>+SUM(C51:C54)</f>
        <v>220041785.47774097</v>
      </c>
    </row>
    <row r="51" spans="2:3" x14ac:dyDescent="0.2">
      <c r="B51" s="57" t="s">
        <v>23</v>
      </c>
      <c r="C51" s="42">
        <v>170502988.83778104</v>
      </c>
    </row>
    <row r="52" spans="2:3" x14ac:dyDescent="0.2">
      <c r="B52" s="57" t="s">
        <v>44</v>
      </c>
      <c r="C52" s="42">
        <v>16053708.455480993</v>
      </c>
    </row>
    <row r="53" spans="2:3" x14ac:dyDescent="0.2">
      <c r="B53" s="57" t="s">
        <v>24</v>
      </c>
      <c r="C53" s="42">
        <v>27122589.791778948</v>
      </c>
    </row>
    <row r="54" spans="2:3" x14ac:dyDescent="0.2">
      <c r="B54" s="57" t="s">
        <v>116</v>
      </c>
      <c r="C54" s="42">
        <v>6362498.3926999997</v>
      </c>
    </row>
    <row r="55" spans="2:3" x14ac:dyDescent="0.2">
      <c r="B55" s="58" t="s">
        <v>5</v>
      </c>
      <c r="C55" s="44">
        <f>+SUM(C56:C60)</f>
        <v>91884053.920723975</v>
      </c>
    </row>
    <row r="56" spans="2:3" x14ac:dyDescent="0.2">
      <c r="B56" s="57" t="s">
        <v>47</v>
      </c>
      <c r="C56" s="42">
        <v>40861453.027969964</v>
      </c>
    </row>
    <row r="57" spans="2:3" x14ac:dyDescent="0.2">
      <c r="B57" s="57" t="s">
        <v>78</v>
      </c>
      <c r="C57" s="42">
        <v>21699904.740077004</v>
      </c>
    </row>
    <row r="58" spans="2:3" x14ac:dyDescent="0.2">
      <c r="B58" s="57" t="s">
        <v>77</v>
      </c>
      <c r="C58" s="42">
        <v>6600360.7137559988</v>
      </c>
    </row>
    <row r="59" spans="2:3" x14ac:dyDescent="0.2">
      <c r="B59" s="57" t="s">
        <v>89</v>
      </c>
      <c r="C59" s="42">
        <v>17108108.551849</v>
      </c>
    </row>
    <row r="60" spans="2:3" ht="13.5" thickBot="1" x14ac:dyDescent="0.25">
      <c r="B60" s="63" t="s">
        <v>79</v>
      </c>
      <c r="C60" s="62">
        <v>5614226.8870720007</v>
      </c>
    </row>
    <row r="61" spans="2:3" ht="13.5" thickBot="1" x14ac:dyDescent="0.25">
      <c r="B61" s="47" t="s">
        <v>6</v>
      </c>
      <c r="C61" s="46">
        <f>+C62+C69+C74+C77+C79+C82+C87</f>
        <v>440270500.48574704</v>
      </c>
    </row>
    <row r="62" spans="2:3" x14ac:dyDescent="0.2">
      <c r="B62" s="58" t="s">
        <v>7</v>
      </c>
      <c r="C62" s="44">
        <f>SUM(C63:C68)</f>
        <v>195728902.97561398</v>
      </c>
    </row>
    <row r="63" spans="2:3" x14ac:dyDescent="0.2">
      <c r="B63" s="57" t="s">
        <v>115</v>
      </c>
      <c r="C63" s="42">
        <v>5399075.8357930006</v>
      </c>
    </row>
    <row r="64" spans="2:3" x14ac:dyDescent="0.2">
      <c r="B64" s="57" t="s">
        <v>7</v>
      </c>
      <c r="C64" s="42">
        <v>21780954.125866018</v>
      </c>
    </row>
    <row r="65" spans="2:3" x14ac:dyDescent="0.2">
      <c r="B65" s="57" t="s">
        <v>17</v>
      </c>
      <c r="C65" s="42">
        <v>98712761.762522966</v>
      </c>
    </row>
    <row r="66" spans="2:3" x14ac:dyDescent="0.2">
      <c r="B66" s="57" t="s">
        <v>60</v>
      </c>
      <c r="C66" s="42">
        <v>41356042.859880015</v>
      </c>
    </row>
    <row r="67" spans="2:3" x14ac:dyDescent="0.2">
      <c r="B67" s="57" t="s">
        <v>114</v>
      </c>
      <c r="C67" s="42">
        <v>14143540.685256004</v>
      </c>
    </row>
    <row r="68" spans="2:3" x14ac:dyDescent="0.2">
      <c r="B68" s="57" t="s">
        <v>61</v>
      </c>
      <c r="C68" s="42">
        <v>14336527.706295995</v>
      </c>
    </row>
    <row r="69" spans="2:3" x14ac:dyDescent="0.2">
      <c r="B69" s="58" t="s">
        <v>65</v>
      </c>
      <c r="C69" s="44">
        <f>+SUM(C70:C73)</f>
        <v>53081920.210772999</v>
      </c>
    </row>
    <row r="70" spans="2:3" x14ac:dyDescent="0.2">
      <c r="B70" s="57" t="s">
        <v>67</v>
      </c>
      <c r="C70" s="42">
        <v>10607192.540618999</v>
      </c>
    </row>
    <row r="71" spans="2:3" x14ac:dyDescent="0.2">
      <c r="B71" s="57" t="s">
        <v>113</v>
      </c>
      <c r="C71" s="42">
        <v>1073340.4113100001</v>
      </c>
    </row>
    <row r="72" spans="2:3" x14ac:dyDescent="0.2">
      <c r="B72" s="57" t="s">
        <v>68</v>
      </c>
      <c r="C72" s="42">
        <v>37587281.877740003</v>
      </c>
    </row>
    <row r="73" spans="2:3" x14ac:dyDescent="0.2">
      <c r="B73" s="57" t="s">
        <v>66</v>
      </c>
      <c r="C73" s="42">
        <v>3814105.3811040008</v>
      </c>
    </row>
    <row r="74" spans="2:3" x14ac:dyDescent="0.2">
      <c r="B74" s="58" t="s">
        <v>50</v>
      </c>
      <c r="C74" s="44">
        <f>+SUM(C75:C76)</f>
        <v>25646832.254069008</v>
      </c>
    </row>
    <row r="75" spans="2:3" x14ac:dyDescent="0.2">
      <c r="B75" s="57" t="s">
        <v>50</v>
      </c>
      <c r="C75" s="42">
        <v>19950182.648149014</v>
      </c>
    </row>
    <row r="76" spans="2:3" x14ac:dyDescent="0.2">
      <c r="B76" s="57" t="s">
        <v>112</v>
      </c>
      <c r="C76" s="42">
        <v>5696649.6059199953</v>
      </c>
    </row>
    <row r="77" spans="2:3" x14ac:dyDescent="0.2">
      <c r="B77" s="58" t="s">
        <v>58</v>
      </c>
      <c r="C77" s="44">
        <f>+C78</f>
        <v>80374860.858302057</v>
      </c>
    </row>
    <row r="78" spans="2:3" x14ac:dyDescent="0.2">
      <c r="B78" s="57" t="s">
        <v>59</v>
      </c>
      <c r="C78" s="42">
        <v>80374860.858302057</v>
      </c>
    </row>
    <row r="79" spans="2:3" x14ac:dyDescent="0.2">
      <c r="B79" s="58" t="s">
        <v>62</v>
      </c>
      <c r="C79" s="44">
        <f>SUM(C80:C81)</f>
        <v>26345688.587064013</v>
      </c>
    </row>
    <row r="80" spans="2:3" x14ac:dyDescent="0.2">
      <c r="B80" s="57" t="s">
        <v>63</v>
      </c>
      <c r="C80" s="42">
        <v>21072842.108831011</v>
      </c>
    </row>
    <row r="81" spans="2:3" x14ac:dyDescent="0.2">
      <c r="B81" s="57" t="s">
        <v>62</v>
      </c>
      <c r="C81" s="42">
        <v>5272846.4782330003</v>
      </c>
    </row>
    <row r="82" spans="2:3" x14ac:dyDescent="0.2">
      <c r="B82" s="58" t="s">
        <v>8</v>
      </c>
      <c r="C82" s="44">
        <f>SUM(C83:C86)</f>
        <v>37713390.008640997</v>
      </c>
    </row>
    <row r="83" spans="2:3" x14ac:dyDescent="0.2">
      <c r="B83" s="57" t="s">
        <v>64</v>
      </c>
      <c r="C83" s="42">
        <v>1929461.0333660005</v>
      </c>
    </row>
    <row r="84" spans="2:3" x14ac:dyDescent="0.2">
      <c r="B84" s="57" t="s">
        <v>51</v>
      </c>
      <c r="C84" s="42">
        <v>4988588.4137919983</v>
      </c>
    </row>
    <row r="85" spans="2:3" x14ac:dyDescent="0.2">
      <c r="B85" s="57" t="s">
        <v>42</v>
      </c>
      <c r="C85" s="42">
        <v>7741142.5310230004</v>
      </c>
    </row>
    <row r="86" spans="2:3" x14ac:dyDescent="0.2">
      <c r="B86" s="57" t="s">
        <v>52</v>
      </c>
      <c r="C86" s="42">
        <v>23054198.030459996</v>
      </c>
    </row>
    <row r="87" spans="2:3" x14ac:dyDescent="0.2">
      <c r="B87" s="58" t="s">
        <v>3</v>
      </c>
      <c r="C87" s="44">
        <f>+SUM(C88:C90)</f>
        <v>21378905.591283992</v>
      </c>
    </row>
    <row r="88" spans="2:3" x14ac:dyDescent="0.2">
      <c r="B88" s="57" t="s">
        <v>21</v>
      </c>
      <c r="C88" s="42">
        <v>10842888.903811991</v>
      </c>
    </row>
    <row r="89" spans="2:3" x14ac:dyDescent="0.2">
      <c r="B89" s="57" t="s">
        <v>111</v>
      </c>
      <c r="C89" s="42">
        <v>3278075.9165320015</v>
      </c>
    </row>
    <row r="90" spans="2:3" ht="13.5" thickBot="1" x14ac:dyDescent="0.25">
      <c r="B90" s="57" t="s">
        <v>3</v>
      </c>
      <c r="C90" s="42">
        <v>7257940.7709400002</v>
      </c>
    </row>
    <row r="91" spans="2:3" ht="13.5" thickBot="1" x14ac:dyDescent="0.25">
      <c r="B91" s="47" t="s">
        <v>9</v>
      </c>
      <c r="C91" s="46">
        <f>+C92+C95+C99+C102+C104+C110+C114+C116</f>
        <v>237936462.24640906</v>
      </c>
    </row>
    <row r="92" spans="2:3" x14ac:dyDescent="0.2">
      <c r="B92" s="58" t="s">
        <v>36</v>
      </c>
      <c r="C92" s="44">
        <f>+SUM(C93:C94)</f>
        <v>21557939.151212998</v>
      </c>
    </row>
    <row r="93" spans="2:3" x14ac:dyDescent="0.2">
      <c r="B93" s="57" t="s">
        <v>110</v>
      </c>
      <c r="C93" s="42">
        <v>10281907.077171993</v>
      </c>
    </row>
    <row r="94" spans="2:3" x14ac:dyDescent="0.2">
      <c r="B94" s="57" t="s">
        <v>29</v>
      </c>
      <c r="C94" s="42">
        <v>11276032.074041007</v>
      </c>
    </row>
    <row r="95" spans="2:3" x14ac:dyDescent="0.2">
      <c r="B95" s="58" t="s">
        <v>49</v>
      </c>
      <c r="C95" s="44">
        <f>+SUM(C96:C98)</f>
        <v>5182181.2311739996</v>
      </c>
    </row>
    <row r="96" spans="2:3" x14ac:dyDescent="0.2">
      <c r="B96" s="57" t="s">
        <v>70</v>
      </c>
      <c r="C96" s="42">
        <v>2206781.4098160001</v>
      </c>
    </row>
    <row r="97" spans="2:3" x14ac:dyDescent="0.2">
      <c r="B97" s="57" t="s">
        <v>71</v>
      </c>
      <c r="C97" s="42">
        <v>1614813.905023</v>
      </c>
    </row>
    <row r="98" spans="2:3" x14ac:dyDescent="0.2">
      <c r="B98" s="57" t="s">
        <v>109</v>
      </c>
      <c r="C98" s="42">
        <v>1360585.9163350002</v>
      </c>
    </row>
    <row r="99" spans="2:3" x14ac:dyDescent="0.2">
      <c r="B99" s="58" t="s">
        <v>28</v>
      </c>
      <c r="C99" s="44">
        <f>+SUM(C100:C101)</f>
        <v>24062248.078099024</v>
      </c>
    </row>
    <row r="100" spans="2:3" x14ac:dyDescent="0.2">
      <c r="B100" s="57" t="s">
        <v>74</v>
      </c>
      <c r="C100" s="42">
        <v>4675619.2067009993</v>
      </c>
    </row>
    <row r="101" spans="2:3" x14ac:dyDescent="0.2">
      <c r="B101" s="57" t="s">
        <v>41</v>
      </c>
      <c r="C101" s="42">
        <v>19386628.871398024</v>
      </c>
    </row>
    <row r="102" spans="2:3" x14ac:dyDescent="0.2">
      <c r="B102" s="58" t="s">
        <v>72</v>
      </c>
      <c r="C102" s="44">
        <f>+C103</f>
        <v>6218407.1511610048</v>
      </c>
    </row>
    <row r="103" spans="2:3" x14ac:dyDescent="0.2">
      <c r="B103" s="57" t="s">
        <v>73</v>
      </c>
      <c r="C103" s="42">
        <v>6218407.1511610048</v>
      </c>
    </row>
    <row r="104" spans="2:3" x14ac:dyDescent="0.2">
      <c r="B104" s="58" t="s">
        <v>10</v>
      </c>
      <c r="C104" s="44">
        <f>+SUM(C105:C109)</f>
        <v>30782499.67855601</v>
      </c>
    </row>
    <row r="105" spans="2:3" x14ac:dyDescent="0.2">
      <c r="B105" s="57" t="s">
        <v>108</v>
      </c>
      <c r="C105" s="42">
        <v>2700963.5777950003</v>
      </c>
    </row>
    <row r="106" spans="2:3" x14ac:dyDescent="0.2">
      <c r="B106" s="57" t="s">
        <v>10</v>
      </c>
      <c r="C106" s="42">
        <v>20978839.465729009</v>
      </c>
    </row>
    <row r="107" spans="2:3" x14ac:dyDescent="0.2">
      <c r="B107" s="57" t="s">
        <v>107</v>
      </c>
      <c r="C107" s="42">
        <v>3155980.5110340016</v>
      </c>
    </row>
    <row r="108" spans="2:3" x14ac:dyDescent="0.2">
      <c r="B108" s="57" t="s">
        <v>43</v>
      </c>
      <c r="C108" s="42">
        <v>1749228.8741430005</v>
      </c>
    </row>
    <row r="109" spans="2:3" x14ac:dyDescent="0.2">
      <c r="B109" s="57" t="s">
        <v>106</v>
      </c>
      <c r="C109" s="42">
        <v>2197487.2498549991</v>
      </c>
    </row>
    <row r="110" spans="2:3" x14ac:dyDescent="0.2">
      <c r="B110" s="58" t="s">
        <v>11</v>
      </c>
      <c r="C110" s="44">
        <f>+SUM(C111:C113)</f>
        <v>84285800.271937013</v>
      </c>
    </row>
    <row r="111" spans="2:3" x14ac:dyDescent="0.2">
      <c r="B111" s="57" t="s">
        <v>105</v>
      </c>
      <c r="C111" s="42">
        <v>51356242.421376012</v>
      </c>
    </row>
    <row r="112" spans="2:3" x14ac:dyDescent="0.2">
      <c r="B112" s="57" t="s">
        <v>11</v>
      </c>
      <c r="C112" s="42">
        <v>31176875.063504007</v>
      </c>
    </row>
    <row r="113" spans="2:3" x14ac:dyDescent="0.2">
      <c r="B113" s="67" t="s">
        <v>38</v>
      </c>
      <c r="C113" s="68">
        <v>1752682.7870569993</v>
      </c>
    </row>
    <row r="114" spans="2:3" x14ac:dyDescent="0.2">
      <c r="B114" s="58" t="s">
        <v>46</v>
      </c>
      <c r="C114" s="44">
        <f>+C115</f>
        <v>9669215.226036001</v>
      </c>
    </row>
    <row r="115" spans="2:3" x14ac:dyDescent="0.2">
      <c r="B115" s="57" t="s">
        <v>46</v>
      </c>
      <c r="C115" s="42">
        <v>9669215.226036001</v>
      </c>
    </row>
    <row r="116" spans="2:3" x14ac:dyDescent="0.2">
      <c r="B116" s="58" t="s">
        <v>12</v>
      </c>
      <c r="C116" s="44">
        <f>+SUM(C117:C124)</f>
        <v>56178171.458232991</v>
      </c>
    </row>
    <row r="117" spans="2:3" x14ac:dyDescent="0.2">
      <c r="B117" s="57" t="s">
        <v>104</v>
      </c>
      <c r="C117" s="42">
        <v>10497249.329570999</v>
      </c>
    </row>
    <row r="118" spans="2:3" x14ac:dyDescent="0.2">
      <c r="B118" s="57" t="s">
        <v>39</v>
      </c>
      <c r="C118" s="42">
        <v>9605546.7471119966</v>
      </c>
    </row>
    <row r="119" spans="2:3" x14ac:dyDescent="0.2">
      <c r="B119" s="57" t="s">
        <v>40</v>
      </c>
      <c r="C119" s="42">
        <v>2021166.1440540005</v>
      </c>
    </row>
    <row r="120" spans="2:3" x14ac:dyDescent="0.2">
      <c r="B120" s="57" t="s">
        <v>103</v>
      </c>
      <c r="C120" s="42">
        <v>2322636.8241929999</v>
      </c>
    </row>
    <row r="121" spans="2:3" x14ac:dyDescent="0.2">
      <c r="B121" s="57" t="s">
        <v>69</v>
      </c>
      <c r="C121" s="42">
        <v>2308314.1764169997</v>
      </c>
    </row>
    <row r="122" spans="2:3" x14ac:dyDescent="0.2">
      <c r="B122" s="57" t="s">
        <v>102</v>
      </c>
      <c r="C122" s="42">
        <v>4177287.338936999</v>
      </c>
    </row>
    <row r="123" spans="2:3" x14ac:dyDescent="0.2">
      <c r="B123" s="57" t="s">
        <v>12</v>
      </c>
      <c r="C123" s="42">
        <v>16166441.777558999</v>
      </c>
    </row>
    <row r="124" spans="2:3" ht="13.5" thickBot="1" x14ac:dyDescent="0.25">
      <c r="B124" s="57" t="s">
        <v>101</v>
      </c>
      <c r="C124" s="42">
        <v>9079529.1203899961</v>
      </c>
    </row>
    <row r="125" spans="2:3" ht="13.5" thickBot="1" x14ac:dyDescent="0.25">
      <c r="B125" s="47" t="s">
        <v>13</v>
      </c>
      <c r="C125" s="13">
        <f>+C126+C128+C134+C136+C140</f>
        <v>193319276.14215004</v>
      </c>
    </row>
    <row r="126" spans="2:3" x14ac:dyDescent="0.2">
      <c r="B126" s="58" t="s">
        <v>30</v>
      </c>
      <c r="C126" s="44">
        <f>+C127</f>
        <v>12748004.510427004</v>
      </c>
    </row>
    <row r="127" spans="2:3" x14ac:dyDescent="0.2">
      <c r="B127" s="57" t="s">
        <v>30</v>
      </c>
      <c r="C127" s="42">
        <v>12748004.510427004</v>
      </c>
    </row>
    <row r="128" spans="2:3" x14ac:dyDescent="0.2">
      <c r="B128" s="58" t="s">
        <v>14</v>
      </c>
      <c r="C128" s="44">
        <f>+SUM(C129:C133)</f>
        <v>98194823.045450017</v>
      </c>
    </row>
    <row r="129" spans="2:3" x14ac:dyDescent="0.2">
      <c r="B129" s="57" t="s">
        <v>82</v>
      </c>
      <c r="C129" s="42">
        <v>5539405.5729569979</v>
      </c>
    </row>
    <row r="130" spans="2:3" x14ac:dyDescent="0.2">
      <c r="B130" s="57" t="s">
        <v>16</v>
      </c>
      <c r="C130" s="42">
        <v>8371923.3911199979</v>
      </c>
    </row>
    <row r="131" spans="2:3" x14ac:dyDescent="0.2">
      <c r="B131" s="57" t="s">
        <v>100</v>
      </c>
      <c r="C131" s="42">
        <v>5447717.0366590004</v>
      </c>
    </row>
    <row r="132" spans="2:3" x14ac:dyDescent="0.2">
      <c r="B132" s="57" t="s">
        <v>31</v>
      </c>
      <c r="C132" s="42">
        <v>71565206.892940015</v>
      </c>
    </row>
    <row r="133" spans="2:3" x14ac:dyDescent="0.2">
      <c r="B133" s="57" t="s">
        <v>81</v>
      </c>
      <c r="C133" s="42">
        <v>7270570.1517740022</v>
      </c>
    </row>
    <row r="134" spans="2:3" x14ac:dyDescent="0.2">
      <c r="B134" s="58" t="s">
        <v>85</v>
      </c>
      <c r="C134" s="44">
        <f>+C135</f>
        <v>2413780.6280609993</v>
      </c>
    </row>
    <row r="135" spans="2:3" x14ac:dyDescent="0.2">
      <c r="B135" s="57" t="s">
        <v>90</v>
      </c>
      <c r="C135" s="42">
        <v>2413780.6280609993</v>
      </c>
    </row>
    <row r="136" spans="2:3" x14ac:dyDescent="0.2">
      <c r="B136" s="58" t="s">
        <v>53</v>
      </c>
      <c r="C136" s="44">
        <f>+SUM(C137:C139)</f>
        <v>64438490.298173033</v>
      </c>
    </row>
    <row r="137" spans="2:3" x14ac:dyDescent="0.2">
      <c r="B137" s="57" t="s">
        <v>99</v>
      </c>
      <c r="C137" s="42">
        <v>17605632.52522501</v>
      </c>
    </row>
    <row r="138" spans="2:3" x14ac:dyDescent="0.2">
      <c r="B138" s="57" t="s">
        <v>84</v>
      </c>
      <c r="C138" s="42">
        <v>11294299.165313998</v>
      </c>
    </row>
    <row r="139" spans="2:3" x14ac:dyDescent="0.2">
      <c r="B139" s="57" t="s">
        <v>83</v>
      </c>
      <c r="C139" s="42">
        <v>35538558.607634023</v>
      </c>
    </row>
    <row r="140" spans="2:3" x14ac:dyDescent="0.2">
      <c r="B140" s="58" t="s">
        <v>32</v>
      </c>
      <c r="C140" s="44">
        <f>+C141</f>
        <v>15524177.66003901</v>
      </c>
    </row>
    <row r="141" spans="2:3" ht="13.5" thickBot="1" x14ac:dyDescent="0.25">
      <c r="B141" s="57" t="s">
        <v>33</v>
      </c>
      <c r="C141" s="42">
        <v>15524177.66003901</v>
      </c>
    </row>
    <row r="142" spans="2:3" ht="13.5" thickBot="1" x14ac:dyDescent="0.25">
      <c r="B142" s="47" t="s">
        <v>86</v>
      </c>
      <c r="C142" s="13">
        <v>49259452.146279998</v>
      </c>
    </row>
    <row r="143" spans="2:3" ht="13.5" thickBot="1" x14ac:dyDescent="0.25">
      <c r="B143" s="41" t="s">
        <v>19</v>
      </c>
      <c r="C143" s="13">
        <f>+C12+C42+C61+C91+C125+C142</f>
        <v>1686727458.8924143</v>
      </c>
    </row>
    <row r="144" spans="2:3" ht="13.5" thickBot="1" x14ac:dyDescent="0.25">
      <c r="B144" s="56" t="s">
        <v>18</v>
      </c>
      <c r="C144" s="18">
        <v>0</v>
      </c>
    </row>
    <row r="145" spans="2:3" ht="13.5" thickBot="1" x14ac:dyDescent="0.25">
      <c r="B145" s="41" t="s">
        <v>20</v>
      </c>
      <c r="C145" s="69">
        <f>+C143+C144</f>
        <v>1686727458.8924143</v>
      </c>
    </row>
    <row r="150" spans="2:3" x14ac:dyDescent="0.2">
      <c r="B150" s="61"/>
    </row>
    <row r="152" spans="2:3" x14ac:dyDescent="0.2">
      <c r="B152" s="7"/>
    </row>
  </sheetData>
  <mergeCells count="4">
    <mergeCell ref="B5:C5"/>
    <mergeCell ref="B7:C7"/>
    <mergeCell ref="B9:C9"/>
    <mergeCell ref="B10:C10"/>
  </mergeCells>
  <printOptions horizontalCentered="1"/>
  <pageMargins left="0.70866141732283472" right="0.70866141732283472" top="0.35433070866141736" bottom="0.31496062992125984" header="0.31496062992125984" footer="0.31496062992125984"/>
  <pageSetup scale="85" orientation="portrait" r:id="rId1"/>
  <headerFooter>
    <oddFooter>&amp;R&amp;P/&amp;N</oddFooter>
  </headerFooter>
  <rowBreaks count="2" manualBreakCount="2">
    <brk id="60" min="1" max="2" man="1"/>
    <brk id="113" min="1" max="2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zoomScaleNormal="100" workbookViewId="0">
      <selection activeCell="B17" sqref="B17:C17"/>
    </sheetView>
  </sheetViews>
  <sheetFormatPr baseColWidth="10" defaultRowHeight="12.75" x14ac:dyDescent="0.2"/>
  <cols>
    <col min="1" max="1" width="11.42578125" style="4"/>
    <col min="2" max="2" width="46" style="4" customWidth="1"/>
    <col min="3" max="3" width="27.28515625" style="4" customWidth="1"/>
    <col min="4" max="16384" width="11.42578125" style="4"/>
  </cols>
  <sheetData>
    <row r="1" spans="1:5" x14ac:dyDescent="0.2">
      <c r="A1" s="8"/>
      <c r="B1" s="7"/>
      <c r="C1" s="55"/>
      <c r="D1" s="55"/>
    </row>
    <row r="2" spans="1:5" x14ac:dyDescent="0.2">
      <c r="A2" s="8"/>
      <c r="B2" s="7"/>
      <c r="C2" s="55"/>
      <c r="D2" s="55"/>
    </row>
    <row r="3" spans="1:5" x14ac:dyDescent="0.2">
      <c r="A3" s="8"/>
      <c r="B3" s="7"/>
      <c r="C3" s="55"/>
      <c r="D3" s="55"/>
    </row>
    <row r="4" spans="1:5" x14ac:dyDescent="0.2">
      <c r="A4" s="8"/>
      <c r="B4" s="10"/>
      <c r="C4" s="60"/>
      <c r="D4" s="60"/>
    </row>
    <row r="5" spans="1:5" ht="15" customHeight="1" x14ac:dyDescent="0.2">
      <c r="B5" s="73" t="s">
        <v>92</v>
      </c>
      <c r="C5" s="73"/>
      <c r="D5" s="59"/>
    </row>
    <row r="6" spans="1:5" ht="15" customHeight="1" x14ac:dyDescent="0.25">
      <c r="B6" s="53"/>
      <c r="C6" s="53"/>
    </row>
    <row r="7" spans="1:5" x14ac:dyDescent="0.2">
      <c r="B7" s="79" t="s">
        <v>133</v>
      </c>
      <c r="C7" s="79"/>
    </row>
    <row r="8" spans="1:5" x14ac:dyDescent="0.2">
      <c r="B8" s="52"/>
      <c r="C8" s="52"/>
    </row>
    <row r="9" spans="1:5" x14ac:dyDescent="0.2">
      <c r="B9" s="80" t="s">
        <v>94</v>
      </c>
      <c r="C9" s="80"/>
    </row>
    <row r="10" spans="1:5" ht="13.5" thickBot="1" x14ac:dyDescent="0.25">
      <c r="B10" s="77"/>
      <c r="C10" s="77"/>
    </row>
    <row r="11" spans="1:5" ht="13.5" thickBot="1" x14ac:dyDescent="0.25">
      <c r="B11" s="50" t="s">
        <v>0</v>
      </c>
      <c r="C11" s="49" t="s">
        <v>15</v>
      </c>
      <c r="E11"/>
    </row>
    <row r="12" spans="1:5" ht="13.5" thickBot="1" x14ac:dyDescent="0.25">
      <c r="B12" s="47" t="s">
        <v>6</v>
      </c>
      <c r="C12" s="46">
        <f>+C13</f>
        <v>22080</v>
      </c>
      <c r="E12"/>
    </row>
    <row r="13" spans="1:5" x14ac:dyDescent="0.2">
      <c r="B13" s="58" t="s">
        <v>3</v>
      </c>
      <c r="C13" s="44">
        <f>+SUM(C14:C14)</f>
        <v>22080</v>
      </c>
      <c r="E13"/>
    </row>
    <row r="14" spans="1:5" ht="13.5" thickBot="1" x14ac:dyDescent="0.25">
      <c r="B14" s="57" t="s">
        <v>111</v>
      </c>
      <c r="C14" s="42">
        <v>22080</v>
      </c>
      <c r="E14"/>
    </row>
    <row r="15" spans="1:5" ht="13.5" thickBot="1" x14ac:dyDescent="0.25">
      <c r="B15" s="41" t="s">
        <v>19</v>
      </c>
      <c r="C15" s="13">
        <f>+C12</f>
        <v>22080</v>
      </c>
      <c r="E15"/>
    </row>
    <row r="16" spans="1:5" ht="13.5" thickBot="1" x14ac:dyDescent="0.25">
      <c r="B16" s="56" t="s">
        <v>18</v>
      </c>
      <c r="C16" s="18">
        <v>0</v>
      </c>
      <c r="E16"/>
    </row>
    <row r="17" spans="2:5" ht="13.5" thickBot="1" x14ac:dyDescent="0.25">
      <c r="B17" s="41" t="s">
        <v>20</v>
      </c>
      <c r="C17" s="69">
        <f>+C15+C16</f>
        <v>22080</v>
      </c>
      <c r="E17"/>
    </row>
    <row r="18" spans="2:5" x14ac:dyDescent="0.2">
      <c r="E18"/>
    </row>
    <row r="19" spans="2:5" x14ac:dyDescent="0.2">
      <c r="E19"/>
    </row>
    <row r="20" spans="2:5" x14ac:dyDescent="0.2">
      <c r="E20"/>
    </row>
    <row r="21" spans="2:5" x14ac:dyDescent="0.2">
      <c r="E21"/>
    </row>
    <row r="22" spans="2:5" x14ac:dyDescent="0.2">
      <c r="E22"/>
    </row>
    <row r="23" spans="2:5" x14ac:dyDescent="0.2">
      <c r="E23"/>
    </row>
    <row r="24" spans="2:5" x14ac:dyDescent="0.2">
      <c r="E24"/>
    </row>
    <row r="25" spans="2:5" x14ac:dyDescent="0.2">
      <c r="E25"/>
    </row>
    <row r="26" spans="2:5" x14ac:dyDescent="0.2">
      <c r="E26"/>
    </row>
    <row r="27" spans="2:5" x14ac:dyDescent="0.2">
      <c r="E27"/>
    </row>
    <row r="28" spans="2:5" x14ac:dyDescent="0.2">
      <c r="E28"/>
    </row>
  </sheetData>
  <mergeCells count="4">
    <mergeCell ref="B5:C5"/>
    <mergeCell ref="B7:C7"/>
    <mergeCell ref="B9:C9"/>
    <mergeCell ref="B10:C10"/>
  </mergeCells>
  <printOptions horizontalCentered="1"/>
  <pageMargins left="0.70866141732283472" right="0.70866141732283472" top="0.35433070866141736" bottom="0.31496062992125984" header="0.31496062992125984" footer="0.31496062992125984"/>
  <pageSetup orientation="portrait" r:id="rId1"/>
  <headerFooter>
    <oddFooter>&amp;R&amp;P/&amp;N</oddFooter>
  </headerFooter>
  <rowBreaks count="1" manualBreakCount="1">
    <brk id="55" max="16383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5"/>
  <sheetViews>
    <sheetView tabSelected="1" topLeftCell="A76" zoomScaleNormal="100" workbookViewId="0">
      <selection activeCell="H95" sqref="H95"/>
    </sheetView>
  </sheetViews>
  <sheetFormatPr baseColWidth="10" defaultRowHeight="12.75" x14ac:dyDescent="0.2"/>
  <cols>
    <col min="1" max="1" width="11.42578125" style="4"/>
    <col min="2" max="2" width="46" style="4" customWidth="1"/>
    <col min="3" max="3" width="27.28515625" style="4" customWidth="1"/>
    <col min="4" max="16384" width="11.42578125" style="4"/>
  </cols>
  <sheetData>
    <row r="1" spans="1:3" x14ac:dyDescent="0.2">
      <c r="A1" s="8"/>
      <c r="B1" s="7"/>
      <c r="C1" s="55"/>
    </row>
    <row r="2" spans="1:3" x14ac:dyDescent="0.2">
      <c r="A2" s="8"/>
      <c r="B2" s="7"/>
      <c r="C2" s="55"/>
    </row>
    <row r="3" spans="1:3" x14ac:dyDescent="0.2">
      <c r="A3" s="8"/>
      <c r="B3" s="7"/>
      <c r="C3" s="55"/>
    </row>
    <row r="4" spans="1:3" x14ac:dyDescent="0.2">
      <c r="A4" s="8"/>
      <c r="B4" s="10"/>
      <c r="C4" s="60"/>
    </row>
    <row r="5" spans="1:3" ht="15" customHeight="1" x14ac:dyDescent="0.2">
      <c r="B5" s="73" t="s">
        <v>92</v>
      </c>
      <c r="C5" s="73"/>
    </row>
    <row r="6" spans="1:3" ht="15" customHeight="1" x14ac:dyDescent="0.25">
      <c r="B6" s="53"/>
      <c r="C6" s="53"/>
    </row>
    <row r="7" spans="1:3" x14ac:dyDescent="0.2">
      <c r="B7" s="79" t="s">
        <v>134</v>
      </c>
      <c r="C7" s="79"/>
    </row>
    <row r="8" spans="1:3" x14ac:dyDescent="0.2">
      <c r="B8" s="51"/>
      <c r="C8" s="51"/>
    </row>
    <row r="9" spans="1:3" x14ac:dyDescent="0.2">
      <c r="B9" s="80" t="s">
        <v>94</v>
      </c>
      <c r="C9" s="80"/>
    </row>
    <row r="10" spans="1:3" ht="13.5" thickBot="1" x14ac:dyDescent="0.25">
      <c r="B10" s="77"/>
      <c r="C10" s="77"/>
    </row>
    <row r="11" spans="1:3" ht="13.5" thickBot="1" x14ac:dyDescent="0.25">
      <c r="B11" s="50" t="s">
        <v>0</v>
      </c>
      <c r="C11" s="49" t="s">
        <v>15</v>
      </c>
    </row>
    <row r="12" spans="1:3" ht="13.5" thickBot="1" x14ac:dyDescent="0.25">
      <c r="B12" s="47" t="s">
        <v>35</v>
      </c>
      <c r="C12" s="46">
        <f>C13+C15+C17+C19+C26+C28+C24</f>
        <v>2727832.39</v>
      </c>
    </row>
    <row r="13" spans="1:3" x14ac:dyDescent="0.2">
      <c r="B13" s="48" t="s">
        <v>57</v>
      </c>
      <c r="C13" s="44">
        <f>C14</f>
        <v>128263.13000000003</v>
      </c>
    </row>
    <row r="14" spans="1:3" x14ac:dyDescent="0.2">
      <c r="B14" s="57" t="s">
        <v>57</v>
      </c>
      <c r="C14" s="42">
        <v>128263.13000000003</v>
      </c>
    </row>
    <row r="15" spans="1:3" x14ac:dyDescent="0.2">
      <c r="B15" s="48" t="s">
        <v>87</v>
      </c>
      <c r="C15" s="44">
        <f>C16</f>
        <v>102646.24</v>
      </c>
    </row>
    <row r="16" spans="1:3" x14ac:dyDescent="0.2">
      <c r="B16" s="57" t="s">
        <v>87</v>
      </c>
      <c r="C16" s="42">
        <v>102646.24</v>
      </c>
    </row>
    <row r="17" spans="2:3" x14ac:dyDescent="0.2">
      <c r="B17" s="48" t="s">
        <v>1</v>
      </c>
      <c r="C17" s="44">
        <f>SUM(C18:C18)</f>
        <v>1603.33</v>
      </c>
    </row>
    <row r="18" spans="2:3" x14ac:dyDescent="0.2">
      <c r="B18" s="57" t="s">
        <v>54</v>
      </c>
      <c r="C18" s="42">
        <v>1603.33</v>
      </c>
    </row>
    <row r="19" spans="2:3" x14ac:dyDescent="0.2">
      <c r="B19" s="48" t="s">
        <v>34</v>
      </c>
      <c r="C19" s="44">
        <f>SUM(C20:C23)</f>
        <v>2411147.1800000002</v>
      </c>
    </row>
    <row r="20" spans="2:3" x14ac:dyDescent="0.2">
      <c r="B20" s="57" t="s">
        <v>48</v>
      </c>
      <c r="C20" s="42">
        <v>52373.140000000007</v>
      </c>
    </row>
    <row r="21" spans="2:3" x14ac:dyDescent="0.2">
      <c r="B21" s="57" t="s">
        <v>128</v>
      </c>
      <c r="C21" s="42">
        <v>62716.67</v>
      </c>
    </row>
    <row r="22" spans="2:3" x14ac:dyDescent="0.2">
      <c r="B22" s="57" t="s">
        <v>55</v>
      </c>
      <c r="C22" s="42">
        <v>2182590.6</v>
      </c>
    </row>
    <row r="23" spans="2:3" x14ac:dyDescent="0.2">
      <c r="B23" s="57" t="s">
        <v>125</v>
      </c>
      <c r="C23" s="42">
        <v>113466.76999999996</v>
      </c>
    </row>
    <row r="24" spans="2:3" x14ac:dyDescent="0.2">
      <c r="B24" s="48" t="s">
        <v>26</v>
      </c>
      <c r="C24" s="44">
        <f>+C25</f>
        <v>-13186.6</v>
      </c>
    </row>
    <row r="25" spans="2:3" x14ac:dyDescent="0.2">
      <c r="B25" s="57" t="s">
        <v>56</v>
      </c>
      <c r="C25" s="42">
        <v>-13186.6</v>
      </c>
    </row>
    <row r="26" spans="2:3" x14ac:dyDescent="0.2">
      <c r="B26" s="48" t="s">
        <v>25</v>
      </c>
      <c r="C26" s="44">
        <f>C27</f>
        <v>60000</v>
      </c>
    </row>
    <row r="27" spans="2:3" x14ac:dyDescent="0.2">
      <c r="B27" s="57" t="s">
        <v>37</v>
      </c>
      <c r="C27" s="42">
        <v>60000</v>
      </c>
    </row>
    <row r="28" spans="2:3" x14ac:dyDescent="0.2">
      <c r="B28" s="48" t="s">
        <v>2</v>
      </c>
      <c r="C28" s="44">
        <f>C29</f>
        <v>37359.11</v>
      </c>
    </row>
    <row r="29" spans="2:3" ht="13.5" thickBot="1" x14ac:dyDescent="0.25">
      <c r="B29" s="57" t="s">
        <v>2</v>
      </c>
      <c r="C29" s="42">
        <v>37359.11</v>
      </c>
    </row>
    <row r="30" spans="2:3" ht="13.5" thickBot="1" x14ac:dyDescent="0.25">
      <c r="B30" s="47" t="s">
        <v>4</v>
      </c>
      <c r="C30" s="46">
        <f>C31+C34+C37+C41</f>
        <v>1435853</v>
      </c>
    </row>
    <row r="31" spans="2:3" x14ac:dyDescent="0.2">
      <c r="B31" s="48" t="s">
        <v>45</v>
      </c>
      <c r="C31" s="44">
        <f>SUM(C32:C33)</f>
        <v>86726.399999999994</v>
      </c>
    </row>
    <row r="32" spans="2:3" x14ac:dyDescent="0.2">
      <c r="B32" s="57" t="s">
        <v>80</v>
      </c>
      <c r="C32" s="42">
        <v>905.56</v>
      </c>
    </row>
    <row r="33" spans="2:3" x14ac:dyDescent="0.2">
      <c r="B33" s="57" t="s">
        <v>88</v>
      </c>
      <c r="C33" s="42">
        <v>85820.84</v>
      </c>
    </row>
    <row r="34" spans="2:3" x14ac:dyDescent="0.2">
      <c r="B34" s="48" t="s">
        <v>75</v>
      </c>
      <c r="C34" s="44">
        <f>SUM(C35:C36)</f>
        <v>50820.78</v>
      </c>
    </row>
    <row r="35" spans="2:3" x14ac:dyDescent="0.2">
      <c r="B35" s="57" t="s">
        <v>117</v>
      </c>
      <c r="C35" s="42">
        <v>14626.94</v>
      </c>
    </row>
    <row r="36" spans="2:3" x14ac:dyDescent="0.2">
      <c r="B36" s="57" t="s">
        <v>76</v>
      </c>
      <c r="C36" s="42">
        <v>36193.839999999997</v>
      </c>
    </row>
    <row r="37" spans="2:3" x14ac:dyDescent="0.2">
      <c r="B37" s="48" t="s">
        <v>22</v>
      </c>
      <c r="C37" s="44">
        <f>SUM(C38:C40)</f>
        <v>752364.48000000021</v>
      </c>
    </row>
    <row r="38" spans="2:3" x14ac:dyDescent="0.2">
      <c r="B38" s="57" t="s">
        <v>23</v>
      </c>
      <c r="C38" s="42">
        <v>662260.2200000002</v>
      </c>
    </row>
    <row r="39" spans="2:3" x14ac:dyDescent="0.2">
      <c r="B39" s="57" t="s">
        <v>44</v>
      </c>
      <c r="C39" s="42">
        <v>11323.33</v>
      </c>
    </row>
    <row r="40" spans="2:3" x14ac:dyDescent="0.2">
      <c r="B40" s="57" t="s">
        <v>24</v>
      </c>
      <c r="C40" s="42">
        <v>78780.929999999993</v>
      </c>
    </row>
    <row r="41" spans="2:3" x14ac:dyDescent="0.2">
      <c r="B41" s="48" t="s">
        <v>5</v>
      </c>
      <c r="C41" s="44">
        <f>SUM(C42:C45)</f>
        <v>545941.34</v>
      </c>
    </row>
    <row r="42" spans="2:3" x14ac:dyDescent="0.2">
      <c r="B42" s="57" t="s">
        <v>47</v>
      </c>
      <c r="C42" s="42">
        <v>65780.98</v>
      </c>
    </row>
    <row r="43" spans="2:3" x14ac:dyDescent="0.2">
      <c r="B43" s="57" t="s">
        <v>78</v>
      </c>
      <c r="C43" s="42">
        <v>329352.69</v>
      </c>
    </row>
    <row r="44" spans="2:3" x14ac:dyDescent="0.2">
      <c r="B44" s="57" t="s">
        <v>89</v>
      </c>
      <c r="C44" s="42">
        <v>104042.57</v>
      </c>
    </row>
    <row r="45" spans="2:3" ht="13.5" thickBot="1" x14ac:dyDescent="0.25">
      <c r="B45" s="57" t="s">
        <v>79</v>
      </c>
      <c r="C45" s="42">
        <v>46765.1</v>
      </c>
    </row>
    <row r="46" spans="2:3" ht="13.5" thickBot="1" x14ac:dyDescent="0.25">
      <c r="B46" s="47" t="s">
        <v>6</v>
      </c>
      <c r="C46" s="46">
        <f>+C47+C55+C60+C67+C58+C63+C53</f>
        <v>2091221.6800000002</v>
      </c>
    </row>
    <row r="47" spans="2:3" x14ac:dyDescent="0.2">
      <c r="B47" s="48" t="s">
        <v>7</v>
      </c>
      <c r="C47" s="44">
        <f>SUM(C48:C52)</f>
        <v>1699589.5999999999</v>
      </c>
    </row>
    <row r="48" spans="2:3" x14ac:dyDescent="0.2">
      <c r="B48" s="57" t="s">
        <v>7</v>
      </c>
      <c r="C48" s="42">
        <v>-16729.48000000001</v>
      </c>
    </row>
    <row r="49" spans="2:3" x14ac:dyDescent="0.2">
      <c r="B49" s="57" t="s">
        <v>17</v>
      </c>
      <c r="C49" s="42">
        <v>1210217.0900000001</v>
      </c>
    </row>
    <row r="50" spans="2:3" x14ac:dyDescent="0.2">
      <c r="B50" s="57" t="s">
        <v>60</v>
      </c>
      <c r="C50" s="42">
        <v>457154.62</v>
      </c>
    </row>
    <row r="51" spans="2:3" x14ac:dyDescent="0.2">
      <c r="B51" s="57" t="s">
        <v>114</v>
      </c>
      <c r="C51" s="42">
        <v>5392.2199999999993</v>
      </c>
    </row>
    <row r="52" spans="2:3" x14ac:dyDescent="0.2">
      <c r="B52" s="57" t="s">
        <v>61</v>
      </c>
      <c r="C52" s="42">
        <v>43555.15</v>
      </c>
    </row>
    <row r="53" spans="2:3" x14ac:dyDescent="0.2">
      <c r="B53" s="48" t="s">
        <v>58</v>
      </c>
      <c r="C53" s="44">
        <f>+C54</f>
        <v>-30543.059999999998</v>
      </c>
    </row>
    <row r="54" spans="2:3" x14ac:dyDescent="0.2">
      <c r="B54" s="57" t="s">
        <v>59</v>
      </c>
      <c r="C54" s="42">
        <v>-30543.059999999998</v>
      </c>
    </row>
    <row r="55" spans="2:3" x14ac:dyDescent="0.2">
      <c r="B55" s="48" t="s">
        <v>65</v>
      </c>
      <c r="C55" s="44">
        <f>SUM(C56:C57)</f>
        <v>81136.11</v>
      </c>
    </row>
    <row r="56" spans="2:3" x14ac:dyDescent="0.2">
      <c r="B56" s="57" t="s">
        <v>113</v>
      </c>
      <c r="C56" s="42">
        <v>71733.33</v>
      </c>
    </row>
    <row r="57" spans="2:3" x14ac:dyDescent="0.2">
      <c r="B57" s="57" t="s">
        <v>68</v>
      </c>
      <c r="C57" s="42">
        <v>9402.7799999999988</v>
      </c>
    </row>
    <row r="58" spans="2:3" x14ac:dyDescent="0.2">
      <c r="B58" s="70" t="s">
        <v>50</v>
      </c>
      <c r="C58" s="71">
        <f>SUM(C59:C59)</f>
        <v>55222.22</v>
      </c>
    </row>
    <row r="59" spans="2:3" x14ac:dyDescent="0.2">
      <c r="B59" s="57" t="s">
        <v>50</v>
      </c>
      <c r="C59" s="42">
        <v>55222.22</v>
      </c>
    </row>
    <row r="60" spans="2:3" x14ac:dyDescent="0.2">
      <c r="B60" s="48" t="s">
        <v>62</v>
      </c>
      <c r="C60" s="44">
        <f>SUM(C61:C62)</f>
        <v>86555.849999999991</v>
      </c>
    </row>
    <row r="61" spans="2:3" x14ac:dyDescent="0.2">
      <c r="B61" s="57" t="s">
        <v>62</v>
      </c>
      <c r="C61" s="42">
        <v>153222.56</v>
      </c>
    </row>
    <row r="62" spans="2:3" x14ac:dyDescent="0.2">
      <c r="B62" s="57" t="s">
        <v>63</v>
      </c>
      <c r="C62" s="42">
        <v>-66666.710000000006</v>
      </c>
    </row>
    <row r="63" spans="2:3" x14ac:dyDescent="0.2">
      <c r="B63" s="48" t="s">
        <v>8</v>
      </c>
      <c r="C63" s="44">
        <f>SUM(C64:C66)</f>
        <v>254950.14</v>
      </c>
    </row>
    <row r="64" spans="2:3" x14ac:dyDescent="0.2">
      <c r="B64" s="57" t="s">
        <v>51</v>
      </c>
      <c r="C64" s="42">
        <v>101666.67</v>
      </c>
    </row>
    <row r="65" spans="2:3" x14ac:dyDescent="0.2">
      <c r="B65" s="57" t="s">
        <v>42</v>
      </c>
      <c r="C65" s="42">
        <v>30706.660000000025</v>
      </c>
    </row>
    <row r="66" spans="2:3" x14ac:dyDescent="0.2">
      <c r="B66" s="57" t="s">
        <v>52</v>
      </c>
      <c r="C66" s="42">
        <v>122576.81</v>
      </c>
    </row>
    <row r="67" spans="2:3" x14ac:dyDescent="0.2">
      <c r="B67" s="48" t="s">
        <v>3</v>
      </c>
      <c r="C67" s="44">
        <f>SUM(C68:C70)</f>
        <v>-55689.18</v>
      </c>
    </row>
    <row r="68" spans="2:3" x14ac:dyDescent="0.2">
      <c r="B68" s="57" t="s">
        <v>21</v>
      </c>
      <c r="C68" s="42">
        <v>-60375.83</v>
      </c>
    </row>
    <row r="69" spans="2:3" x14ac:dyDescent="0.2">
      <c r="B69" s="57" t="s">
        <v>111</v>
      </c>
      <c r="C69" s="42">
        <v>-4785.5600000000004</v>
      </c>
    </row>
    <row r="70" spans="2:3" ht="13.5" thickBot="1" x14ac:dyDescent="0.25">
      <c r="B70" s="57" t="s">
        <v>3</v>
      </c>
      <c r="C70" s="42">
        <v>9472.2099999999991</v>
      </c>
    </row>
    <row r="71" spans="2:3" ht="13.5" thickBot="1" x14ac:dyDescent="0.25">
      <c r="B71" s="47" t="s">
        <v>9</v>
      </c>
      <c r="C71" s="46">
        <f>+C72+C80+C82+C86+C89+C91+C77+C74</f>
        <v>1107645.6199999999</v>
      </c>
    </row>
    <row r="72" spans="2:3" x14ac:dyDescent="0.2">
      <c r="B72" s="48" t="s">
        <v>36</v>
      </c>
      <c r="C72" s="44">
        <f>+C73</f>
        <v>97782.8</v>
      </c>
    </row>
    <row r="73" spans="2:3" x14ac:dyDescent="0.2">
      <c r="B73" s="57" t="s">
        <v>29</v>
      </c>
      <c r="C73" s="42">
        <v>97782.8</v>
      </c>
    </row>
    <row r="74" spans="2:3" x14ac:dyDescent="0.2">
      <c r="B74" s="48" t="s">
        <v>49</v>
      </c>
      <c r="C74" s="44">
        <f>SUM(C75:C76)</f>
        <v>9950.5700000000015</v>
      </c>
    </row>
    <row r="75" spans="2:3" x14ac:dyDescent="0.2">
      <c r="B75" s="57" t="s">
        <v>70</v>
      </c>
      <c r="C75" s="42">
        <v>9597.2500000000018</v>
      </c>
    </row>
    <row r="76" spans="2:3" x14ac:dyDescent="0.2">
      <c r="B76" s="57" t="s">
        <v>71</v>
      </c>
      <c r="C76" s="42">
        <v>353.32</v>
      </c>
    </row>
    <row r="77" spans="2:3" x14ac:dyDescent="0.2">
      <c r="B77" s="48" t="s">
        <v>28</v>
      </c>
      <c r="C77" s="44">
        <f>SUM(C78:C79)</f>
        <v>110608.34</v>
      </c>
    </row>
    <row r="78" spans="2:3" x14ac:dyDescent="0.2">
      <c r="B78" s="57" t="s">
        <v>74</v>
      </c>
      <c r="C78" s="42">
        <v>60094.45</v>
      </c>
    </row>
    <row r="79" spans="2:3" x14ac:dyDescent="0.2">
      <c r="B79" s="57" t="s">
        <v>41</v>
      </c>
      <c r="C79" s="42">
        <v>50513.89</v>
      </c>
    </row>
    <row r="80" spans="2:3" x14ac:dyDescent="0.2">
      <c r="B80" s="48" t="s">
        <v>72</v>
      </c>
      <c r="C80" s="44">
        <f>+C81</f>
        <v>31008.479999999996</v>
      </c>
    </row>
    <row r="81" spans="2:3" x14ac:dyDescent="0.2">
      <c r="B81" s="57" t="s">
        <v>73</v>
      </c>
      <c r="C81" s="42">
        <v>31008.479999999996</v>
      </c>
    </row>
    <row r="82" spans="2:3" x14ac:dyDescent="0.2">
      <c r="B82" s="48" t="s">
        <v>10</v>
      </c>
      <c r="C82" s="44">
        <f>SUM(C83:C85)</f>
        <v>-45698.21</v>
      </c>
    </row>
    <row r="83" spans="2:3" x14ac:dyDescent="0.2">
      <c r="B83" s="57" t="s">
        <v>108</v>
      </c>
      <c r="C83" s="42">
        <v>1539.3100000000002</v>
      </c>
    </row>
    <row r="84" spans="2:3" x14ac:dyDescent="0.2">
      <c r="B84" s="57" t="s">
        <v>10</v>
      </c>
      <c r="C84" s="42">
        <v>-60988.81</v>
      </c>
    </row>
    <row r="85" spans="2:3" x14ac:dyDescent="0.2">
      <c r="B85" s="57" t="s">
        <v>43</v>
      </c>
      <c r="C85" s="42">
        <v>13751.29</v>
      </c>
    </row>
    <row r="86" spans="2:3" x14ac:dyDescent="0.2">
      <c r="B86" s="48" t="s">
        <v>11</v>
      </c>
      <c r="C86" s="44">
        <f>SUM(C87:C88)</f>
        <v>13063.710000000001</v>
      </c>
    </row>
    <row r="87" spans="2:3" x14ac:dyDescent="0.2">
      <c r="B87" s="57" t="s">
        <v>105</v>
      </c>
      <c r="C87" s="42">
        <v>2336.6000000000004</v>
      </c>
    </row>
    <row r="88" spans="2:3" x14ac:dyDescent="0.2">
      <c r="B88" s="57" t="s">
        <v>11</v>
      </c>
      <c r="C88" s="42">
        <v>10727.11</v>
      </c>
    </row>
    <row r="89" spans="2:3" x14ac:dyDescent="0.2">
      <c r="B89" s="48" t="s">
        <v>46</v>
      </c>
      <c r="C89" s="44">
        <f>+C90</f>
        <v>852181.22999999986</v>
      </c>
    </row>
    <row r="90" spans="2:3" x14ac:dyDescent="0.2">
      <c r="B90" s="57" t="s">
        <v>46</v>
      </c>
      <c r="C90" s="42">
        <v>852181.22999999986</v>
      </c>
    </row>
    <row r="91" spans="2:3" x14ac:dyDescent="0.2">
      <c r="B91" s="48" t="s">
        <v>12</v>
      </c>
      <c r="C91" s="44">
        <f>+SUM(C92:C96)</f>
        <v>38748.699999999997</v>
      </c>
    </row>
    <row r="92" spans="2:3" x14ac:dyDescent="0.2">
      <c r="B92" s="57" t="s">
        <v>104</v>
      </c>
      <c r="C92" s="42">
        <v>3133.8600000000006</v>
      </c>
    </row>
    <row r="93" spans="2:3" x14ac:dyDescent="0.2">
      <c r="B93" s="57" t="s">
        <v>39</v>
      </c>
      <c r="C93" s="42">
        <v>-938.66</v>
      </c>
    </row>
    <row r="94" spans="2:3" x14ac:dyDescent="0.2">
      <c r="B94" s="57" t="s">
        <v>102</v>
      </c>
      <c r="C94" s="42">
        <v>-2421.33</v>
      </c>
    </row>
    <row r="95" spans="2:3" x14ac:dyDescent="0.2">
      <c r="B95" s="57" t="s">
        <v>12</v>
      </c>
      <c r="C95" s="42">
        <v>28001.98</v>
      </c>
    </row>
    <row r="96" spans="2:3" ht="13.5" thickBot="1" x14ac:dyDescent="0.25">
      <c r="B96" s="57" t="s">
        <v>101</v>
      </c>
      <c r="C96" s="42">
        <v>10972.85</v>
      </c>
    </row>
    <row r="97" spans="2:3" ht="13.5" thickBot="1" x14ac:dyDescent="0.25">
      <c r="B97" s="47" t="s">
        <v>13</v>
      </c>
      <c r="C97" s="46">
        <f>+C98+C100+C106+C110</f>
        <v>2445292.2400000002</v>
      </c>
    </row>
    <row r="98" spans="2:3" x14ac:dyDescent="0.2">
      <c r="B98" s="48" t="s">
        <v>30</v>
      </c>
      <c r="C98" s="44">
        <f>+C99</f>
        <v>120298.08</v>
      </c>
    </row>
    <row r="99" spans="2:3" x14ac:dyDescent="0.2">
      <c r="B99" s="57" t="s">
        <v>30</v>
      </c>
      <c r="C99" s="42">
        <v>120298.08</v>
      </c>
    </row>
    <row r="100" spans="2:3" x14ac:dyDescent="0.2">
      <c r="B100" s="48" t="s">
        <v>14</v>
      </c>
      <c r="C100" s="44">
        <f>+SUM(C101:C105)</f>
        <v>35149.25</v>
      </c>
    </row>
    <row r="101" spans="2:3" x14ac:dyDescent="0.2">
      <c r="B101" s="57" t="s">
        <v>82</v>
      </c>
      <c r="C101" s="42">
        <v>49943.200000000004</v>
      </c>
    </row>
    <row r="102" spans="2:3" x14ac:dyDescent="0.2">
      <c r="B102" s="57" t="s">
        <v>16</v>
      </c>
      <c r="C102" s="42">
        <v>-36238.79</v>
      </c>
    </row>
    <row r="103" spans="2:3" x14ac:dyDescent="0.2">
      <c r="B103" s="57" t="s">
        <v>100</v>
      </c>
      <c r="C103" s="42">
        <v>6984.8899999999994</v>
      </c>
    </row>
    <row r="104" spans="2:3" x14ac:dyDescent="0.2">
      <c r="B104" s="57" t="s">
        <v>31</v>
      </c>
      <c r="C104" s="42">
        <v>9522.7899999999991</v>
      </c>
    </row>
    <row r="105" spans="2:3" x14ac:dyDescent="0.2">
      <c r="B105" s="72" t="s">
        <v>81</v>
      </c>
      <c r="C105" s="68">
        <v>4937.16</v>
      </c>
    </row>
    <row r="106" spans="2:3" x14ac:dyDescent="0.2">
      <c r="B106" s="48" t="s">
        <v>53</v>
      </c>
      <c r="C106" s="44">
        <f>SUM(C107:C109)</f>
        <v>2221229.4500000002</v>
      </c>
    </row>
    <row r="107" spans="2:3" x14ac:dyDescent="0.2">
      <c r="B107" s="57" t="s">
        <v>99</v>
      </c>
      <c r="C107" s="42">
        <v>1938662.28</v>
      </c>
    </row>
    <row r="108" spans="2:3" x14ac:dyDescent="0.2">
      <c r="B108" s="57" t="s">
        <v>84</v>
      </c>
      <c r="C108" s="42">
        <v>208757.78000000003</v>
      </c>
    </row>
    <row r="109" spans="2:3" x14ac:dyDescent="0.2">
      <c r="B109" s="57" t="s">
        <v>83</v>
      </c>
      <c r="C109" s="42">
        <v>73809.39</v>
      </c>
    </row>
    <row r="110" spans="2:3" x14ac:dyDescent="0.2">
      <c r="B110" s="48" t="s">
        <v>32</v>
      </c>
      <c r="C110" s="44">
        <f>+C111</f>
        <v>68615.459999999992</v>
      </c>
    </row>
    <row r="111" spans="2:3" ht="13.5" thickBot="1" x14ac:dyDescent="0.25">
      <c r="B111" s="57" t="s">
        <v>33</v>
      </c>
      <c r="C111" s="42">
        <v>68615.459999999992</v>
      </c>
    </row>
    <row r="112" spans="2:3" ht="13.5" thickBot="1" x14ac:dyDescent="0.25">
      <c r="B112" s="47" t="s">
        <v>86</v>
      </c>
      <c r="C112" s="46">
        <f>1700506.23+497328.06</f>
        <v>2197834.29</v>
      </c>
    </row>
    <row r="113" spans="2:3" ht="13.5" thickBot="1" x14ac:dyDescent="0.25">
      <c r="B113" s="41" t="s">
        <v>19</v>
      </c>
      <c r="C113" s="13">
        <f>+C12+C30+C46+C71+C97+C112</f>
        <v>12005679.219999999</v>
      </c>
    </row>
    <row r="114" spans="2:3" ht="13.5" thickBot="1" x14ac:dyDescent="0.25">
      <c r="B114" s="40" t="s">
        <v>18</v>
      </c>
      <c r="C114" s="18">
        <f>554792.95+92647.33</f>
        <v>647440.27999999991</v>
      </c>
    </row>
    <row r="115" spans="2:3" ht="13.5" thickBot="1" x14ac:dyDescent="0.25">
      <c r="B115" s="29" t="s">
        <v>20</v>
      </c>
      <c r="C115" s="69">
        <f>+C113+C114</f>
        <v>12653119.499999998</v>
      </c>
    </row>
  </sheetData>
  <mergeCells count="4">
    <mergeCell ref="B5:C5"/>
    <mergeCell ref="B7:C7"/>
    <mergeCell ref="B9:C9"/>
    <mergeCell ref="B10:C10"/>
  </mergeCells>
  <printOptions horizontalCentered="1"/>
  <pageMargins left="0.70866141732283472" right="0.70866141732283472" top="0.31496062992125984" bottom="0.31496062992125984" header="0.31496062992125984" footer="0.27559055118110237"/>
  <pageSetup scale="99" orientation="portrait" r:id="rId1"/>
  <headerFooter>
    <oddFooter>&amp;R&amp;P/&amp;N</oddFooter>
  </headerFooter>
  <rowBreaks count="2" manualBreakCount="2">
    <brk id="58" min="1" max="2" man="1"/>
    <brk id="105" min="1" max="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16</vt:i4>
      </vt:variant>
    </vt:vector>
  </HeadingPairs>
  <TitlesOfParts>
    <vt:vector size="24" baseType="lpstr">
      <vt:lpstr>PI</vt:lpstr>
      <vt:lpstr>UPC</vt:lpstr>
      <vt:lpstr>GL</vt:lpstr>
      <vt:lpstr>FONDO GL</vt:lpstr>
      <vt:lpstr>FONDO GL CDI</vt:lpstr>
      <vt:lpstr>FONDO MUTUAL</vt:lpstr>
      <vt:lpstr>FONDO MUTUAL HATO</vt:lpstr>
      <vt:lpstr>RC</vt:lpstr>
      <vt:lpstr>'FONDO GL'!Área_de_impresión</vt:lpstr>
      <vt:lpstr>'FONDO GL CDI'!Área_de_impresión</vt:lpstr>
      <vt:lpstr>'FONDO MUTUAL'!Área_de_impresión</vt:lpstr>
      <vt:lpstr>'FONDO MUTUAL HATO'!Área_de_impresión</vt:lpstr>
      <vt:lpstr>GL!Área_de_impresión</vt:lpstr>
      <vt:lpstr>PI!Área_de_impresión</vt:lpstr>
      <vt:lpstr>'RC'!Área_de_impresión</vt:lpstr>
      <vt:lpstr>UPC!Área_de_impresión</vt:lpstr>
      <vt:lpstr>'FONDO GL'!Títulos_a_imprimir</vt:lpstr>
      <vt:lpstr>'FONDO GL CDI'!Títulos_a_imprimir</vt:lpstr>
      <vt:lpstr>'FONDO MUTUAL'!Títulos_a_imprimir</vt:lpstr>
      <vt:lpstr>'FONDO MUTUAL HATO'!Títulos_a_imprimir</vt:lpstr>
      <vt:lpstr>GL!Títulos_a_imprimir</vt:lpstr>
      <vt:lpstr>PI!Títulos_a_imprimir</vt:lpstr>
      <vt:lpstr>'RC'!Títulos_a_imprimir</vt:lpstr>
      <vt:lpstr>UPC!Títulos_a_imprimir</vt:lpstr>
    </vt:vector>
  </TitlesOfParts>
  <Company>ZARAGOZA ROCHA Y ASOCIADOS S.C.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agamacosta</dc:creator>
  <cp:lastModifiedBy>Ricardo Bautista Reyes</cp:lastModifiedBy>
  <cp:lastPrinted>2016-01-28T17:00:33Z</cp:lastPrinted>
  <dcterms:created xsi:type="dcterms:W3CDTF">2008-10-13T19:04:10Z</dcterms:created>
  <dcterms:modified xsi:type="dcterms:W3CDTF">2016-12-21T20:06:53Z</dcterms:modified>
</cp:coreProperties>
</file>