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Rtrejo 03112014\INFORMES 2015\TRIMESTRAL\"/>
    </mc:Choice>
  </mc:AlternateContent>
  <bookViews>
    <workbookView xWindow="0" yWindow="225" windowWidth="15195" windowHeight="7815"/>
  </bookViews>
  <sheets>
    <sheet name="PI" sheetId="22" r:id="rId1"/>
    <sheet name="UPC" sheetId="21" r:id="rId2"/>
    <sheet name="GL" sheetId="23" r:id="rId3"/>
    <sheet name="FONDO MUTUAL" sheetId="24" r:id="rId4"/>
    <sheet name="FONDO MUTUAL HATO" sheetId="25" r:id="rId5"/>
    <sheet name="RC" sheetId="26" r:id="rId6"/>
  </sheets>
  <externalReferences>
    <externalReference r:id="rId7"/>
  </externalReferences>
  <definedNames>
    <definedName name="_xlnm._FilterDatabase" localSheetId="0" hidden="1">PI!$A$13:$B$87</definedName>
    <definedName name="_xlnm._FilterDatabase" localSheetId="1" hidden="1">UPC!$A$13:$C$90</definedName>
    <definedName name="_xlnm.Print_Area" localSheetId="3">'FONDO MUTUAL'!$A$1:$B$145</definedName>
    <definedName name="_xlnm.Print_Area" localSheetId="4">'FONDO MUTUAL HATO'!$A$1:$B$17</definedName>
    <definedName name="_xlnm.Print_Area" localSheetId="2">GL!$A$1:$B$32</definedName>
    <definedName name="_xlnm.Print_Area" localSheetId="0">PI!$A$1:$B$87</definedName>
    <definedName name="_xlnm.Print_Area" localSheetId="5">'RC'!$A$1:$B$107</definedName>
    <definedName name="_xlnm.Print_Area" localSheetId="1">UPC!$A$1:$B$90</definedName>
    <definedName name="FSD" localSheetId="4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MUTUAL'!$1:$11</definedName>
    <definedName name="_xlnm.Print_Titles" localSheetId="4">'FONDO MUTUAL HATO'!$1:$11</definedName>
    <definedName name="_xlnm.Print_Titles" localSheetId="2">GL!$1:$11</definedName>
    <definedName name="_xlnm.Print_Titles" localSheetId="0">PI!$1:$13</definedName>
    <definedName name="_xlnm.Print_Titles" localSheetId="5">'RC'!$1:$11</definedName>
    <definedName name="_xlnm.Print_Titles" localSheetId="1">UPC!$1:$13</definedName>
  </definedNames>
  <calcPr calcId="152511"/>
</workbook>
</file>

<file path=xl/calcChain.xml><?xml version="1.0" encoding="utf-8"?>
<calcChain xmlns="http://schemas.openxmlformats.org/spreadsheetml/2006/main">
  <c r="B102" i="26" l="1"/>
  <c r="B98" i="26"/>
  <c r="B93" i="26"/>
  <c r="B91" i="26"/>
  <c r="B85" i="26"/>
  <c r="B83" i="26"/>
  <c r="B81" i="26"/>
  <c r="B78" i="26"/>
  <c r="B76" i="26"/>
  <c r="B74" i="26"/>
  <c r="B72" i="26"/>
  <c r="B67" i="26"/>
  <c r="B63" i="26"/>
  <c r="B60" i="26"/>
  <c r="B57" i="26"/>
  <c r="B53" i="26"/>
  <c r="B47" i="26"/>
  <c r="B41" i="26"/>
  <c r="B37" i="26"/>
  <c r="B34" i="26"/>
  <c r="B31" i="26"/>
  <c r="B28" i="26"/>
  <c r="B26" i="26"/>
  <c r="B20" i="26"/>
  <c r="B17" i="26"/>
  <c r="B15" i="26"/>
  <c r="B13" i="26"/>
  <c r="B13" i="25"/>
  <c r="B12" i="25" s="1"/>
  <c r="B15" i="25" s="1"/>
  <c r="B17" i="25" s="1"/>
  <c r="B140" i="24"/>
  <c r="B136" i="24"/>
  <c r="B134" i="24"/>
  <c r="B128" i="24"/>
  <c r="B126" i="24"/>
  <c r="B116" i="24"/>
  <c r="B114" i="24"/>
  <c r="B110" i="24"/>
  <c r="B104" i="24"/>
  <c r="B102" i="24"/>
  <c r="B99" i="24"/>
  <c r="B95" i="24"/>
  <c r="B92" i="24"/>
  <c r="B87" i="24"/>
  <c r="B82" i="24"/>
  <c r="B79" i="24"/>
  <c r="B77" i="24"/>
  <c r="B74" i="24"/>
  <c r="B69" i="24"/>
  <c r="B62" i="24"/>
  <c r="B55" i="24"/>
  <c r="B50" i="24"/>
  <c r="B47" i="24"/>
  <c r="B43" i="24"/>
  <c r="B40" i="24"/>
  <c r="B37" i="24"/>
  <c r="B29" i="24"/>
  <c r="B21" i="24"/>
  <c r="B17" i="24"/>
  <c r="B15" i="24"/>
  <c r="B13" i="24"/>
  <c r="B28" i="23"/>
  <c r="B25" i="23"/>
  <c r="B24" i="23"/>
  <c r="B22" i="23"/>
  <c r="B20" i="23"/>
  <c r="B18" i="23"/>
  <c r="B15" i="23"/>
  <c r="B13" i="23"/>
  <c r="B30" i="26" l="1"/>
  <c r="B105" i="26" s="1"/>
  <c r="B107" i="26" s="1"/>
  <c r="B46" i="26"/>
  <c r="B12" i="26"/>
  <c r="B42" i="24"/>
  <c r="B125" i="24"/>
  <c r="B12" i="23"/>
  <c r="B91" i="24"/>
  <c r="B61" i="24"/>
  <c r="B90" i="26"/>
  <c r="B17" i="23"/>
  <c r="B71" i="26"/>
  <c r="B12" i="24"/>
  <c r="B30" i="23" l="1"/>
  <c r="B32" i="23" s="1"/>
  <c r="B143" i="24"/>
  <c r="B145" i="24" s="1"/>
  <c r="B85" i="21"/>
  <c r="B83" i="21"/>
  <c r="B81" i="21"/>
  <c r="B78" i="21"/>
  <c r="B76" i="21"/>
  <c r="B73" i="21"/>
  <c r="B71" i="21"/>
  <c r="B69" i="21"/>
  <c r="B67" i="21"/>
  <c r="B65" i="21"/>
  <c r="B63" i="21"/>
  <c r="B61" i="21"/>
  <c r="B59" i="21"/>
  <c r="B56" i="21"/>
  <c r="B53" i="21"/>
  <c r="B51" i="21"/>
  <c r="B49" i="21"/>
  <c r="B47" i="21"/>
  <c r="B45" i="21"/>
  <c r="B40" i="21"/>
  <c r="B37" i="21"/>
  <c r="B35" i="21"/>
  <c r="B33" i="21"/>
  <c r="B30" i="21"/>
  <c r="B27" i="21"/>
  <c r="B25" i="21"/>
  <c r="B23" i="21"/>
  <c r="B21" i="21"/>
  <c r="B19" i="21"/>
  <c r="B17" i="21"/>
  <c r="B15" i="21"/>
  <c r="B39" i="21" l="1"/>
  <c r="B14" i="21"/>
  <c r="B58" i="21"/>
  <c r="B75" i="21"/>
  <c r="B29" i="21"/>
  <c r="B88" i="21" l="1"/>
  <c r="B90" i="21" s="1"/>
  <c r="B82" i="22"/>
  <c r="B79" i="22"/>
  <c r="B77" i="22"/>
  <c r="B73" i="22"/>
  <c r="B71" i="22"/>
  <c r="B65" i="22"/>
  <c r="B62" i="22"/>
  <c r="B58" i="22"/>
  <c r="B56" i="22"/>
  <c r="B54" i="22"/>
  <c r="B51" i="22"/>
  <c r="B49" i="22"/>
  <c r="B45" i="22"/>
  <c r="B42" i="22"/>
  <c r="B40" i="22"/>
  <c r="B36" i="22"/>
  <c r="B30" i="22"/>
  <c r="B27" i="22"/>
  <c r="B25" i="22"/>
  <c r="B22" i="22"/>
  <c r="B19" i="22"/>
  <c r="B15" i="22"/>
  <c r="B14" i="22" s="1"/>
  <c r="B48" i="22" l="1"/>
  <c r="B35" i="22"/>
  <c r="B21" i="22"/>
  <c r="B70" i="22"/>
  <c r="B85" i="22" l="1"/>
  <c r="B87" i="22" s="1"/>
</calcChain>
</file>

<file path=xl/sharedStrings.xml><?xml version="1.0" encoding="utf-8"?>
<sst xmlns="http://schemas.openxmlformats.org/spreadsheetml/2006/main" count="438" uniqueCount="132">
  <si>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</si>
  <si>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</si>
  <si>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</si>
  <si>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</si>
  <si>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</si>
  <si>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</si>
  <si>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</si>
  <si>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</si>
  <si>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</si>
  <si>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</si>
  <si>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</si>
  <si>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</si>
  <si>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</si>
  <si>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</si>
  <si>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</si>
  <si>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</si>
  <si>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CORDOBA</t>
  </si>
  <si>
    <t>TAPACHULA</t>
  </si>
  <si>
    <t>CUAUHTEMOC</t>
  </si>
  <si>
    <t>GASTOS DE OPERACIÓN</t>
  </si>
  <si>
    <t>TOTAL DE APOYOS</t>
  </si>
  <si>
    <t>TOTAL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</si>
  <si>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</si>
  <si>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</si>
  <si>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</si>
  <si>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</si>
  <si>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</si>
  <si>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</si>
  <si>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</si>
  <si>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</si>
  <si>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</si>
  <si>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</si>
  <si>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</si>
  <si>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</si>
  <si>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</si>
  <si>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</si>
  <si>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</si>
  <si>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</si>
  <si>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</si>
  <si>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</si>
  <si>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TEZIUTLAN</t>
  </si>
  <si>
    <t>MARTINEZ DE LA TORRE</t>
  </si>
  <si>
    <t>PANUCO</t>
  </si>
  <si>
    <t>PACHUCA DE SOTO</t>
  </si>
  <si>
    <t>REYNOSA</t>
  </si>
  <si>
    <t>TEHUANTEPEC</t>
  </si>
  <si>
    <t>BAJA CALIFORNIA</t>
  </si>
  <si>
    <t>TLAXCALA</t>
  </si>
  <si>
    <t>CD OBREGON</t>
  </si>
  <si>
    <t>GUERRERO</t>
  </si>
  <si>
    <t>DURANGO</t>
  </si>
  <si>
    <t>CD VICTORIA</t>
  </si>
  <si>
    <t>VALLE HERMOSO</t>
  </si>
  <si>
    <t>TABASCO</t>
  </si>
  <si>
    <t>IRAPUATO</t>
  </si>
  <si>
    <t>AUTLAN</t>
  </si>
  <si>
    <t>GUADALAJARA</t>
  </si>
  <si>
    <t>AGUASCALIENTES</t>
  </si>
  <si>
    <t>NUEVO LEON</t>
  </si>
  <si>
    <t>MONTERREY</t>
  </si>
  <si>
    <t>DELICIAS</t>
  </si>
  <si>
    <t>NUEVO CASAS GRANDES</t>
  </si>
  <si>
    <t>HIDALGO DEL PARRAL</t>
  </si>
  <si>
    <t>SAN LUIS POTOSI</t>
  </si>
  <si>
    <t>COAHUILA</t>
  </si>
  <si>
    <t>TORREON</t>
  </si>
  <si>
    <t>SAN ANDRES TUXTLA</t>
  </si>
  <si>
    <t>PINOTEPA NACIONAL</t>
  </si>
  <si>
    <t>TUXTEPEC</t>
  </si>
  <si>
    <t>CHILPANCINGO</t>
  </si>
  <si>
    <t>OMETEPEC</t>
  </si>
  <si>
    <t>MORELOS</t>
  </si>
  <si>
    <t>CUAUTLA</t>
  </si>
  <si>
    <t>BAJA CALIFORNIA SUR</t>
  </si>
  <si>
    <t>LA PAZ</t>
  </si>
  <si>
    <t>HERMOSILLO</t>
  </si>
  <si>
    <t>VICAM</t>
  </si>
  <si>
    <t>ENSENADA</t>
  </si>
  <si>
    <t>VILLAFLORES</t>
  </si>
  <si>
    <t>COMITAN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</si>
  <si>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</si>
  <si>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</si>
  <si>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</si>
  <si>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</si>
  <si>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</si>
  <si>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</si>
  <si>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</si>
  <si>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</si>
  <si>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PROGRAMA DE APOYO PARA LA CONSTITUCIÓN Y OPERACIÓN DE UNIDADES DE PROMOCIÓN DE CRÉDITO</t>
  </si>
  <si>
    <t>Dirección General Adjunta de Promoción de Negocios y Coordinación Regional</t>
  </si>
  <si>
    <t>PROGRAMA INTEGRAL DE FORMACIÓN, CAPACITACIÓN Y CONSULTORÍA PARA PRODUCTORES E INTERMEDIARIOS FINANCIEROS RURALES</t>
  </si>
  <si>
    <t>JULIO - SEPTIEMBRE 2015</t>
  </si>
  <si>
    <t>PROGRAMA PARA LA CONSTITUCION DE GARANTIAS LIQUIDAS</t>
  </si>
  <si>
    <t>PETATLAN</t>
  </si>
  <si>
    <t>FONDO MUTUAL DE GARANTIAS LIQUIDAS</t>
  </si>
  <si>
    <t>CELAYA</t>
  </si>
  <si>
    <t>VALLE DE SANTIAGO</t>
  </si>
  <si>
    <t>AMECA</t>
  </si>
  <si>
    <t>CD GUZMAN</t>
  </si>
  <si>
    <t>PUERTO VALLARTA</t>
  </si>
  <si>
    <t>TEPATITLAN</t>
  </si>
  <si>
    <t>APATZINGAN</t>
  </si>
  <si>
    <t>LA PIEDAD</t>
  </si>
  <si>
    <t>LAZARO CARDENAS</t>
  </si>
  <si>
    <t>MARAVATIO</t>
  </si>
  <si>
    <t>URUAPAN</t>
  </si>
  <si>
    <t>ZAMORA</t>
  </si>
  <si>
    <t>TEPIC</t>
  </si>
  <si>
    <t>SAN LUIS RIO COLORADO</t>
  </si>
  <si>
    <t>CD CONSTITUCION</t>
  </si>
  <si>
    <t>GUASAVE</t>
  </si>
  <si>
    <t>MAZATLAN</t>
  </si>
  <si>
    <t>MAGDALENA</t>
  </si>
  <si>
    <t>CD JUAREZ</t>
  </si>
  <si>
    <t>MONCLOVA</t>
  </si>
  <si>
    <t>SABINAS</t>
  </si>
  <si>
    <t>SALTILLO</t>
  </si>
  <si>
    <t>GUADALUPE VICTORIA</t>
  </si>
  <si>
    <t>CD VALLES</t>
  </si>
  <si>
    <t>CD MANTE</t>
  </si>
  <si>
    <t>TLALTENANGO</t>
  </si>
  <si>
    <t>ATLACOMULCO</t>
  </si>
  <si>
    <t>IXMIQUILPAN</t>
  </si>
  <si>
    <t>HUAJUAPAN</t>
  </si>
  <si>
    <t>CD SERDAN</t>
  </si>
  <si>
    <t>POZA RICA</t>
  </si>
  <si>
    <t>TUXPAN</t>
  </si>
  <si>
    <t>XALAPA</t>
  </si>
  <si>
    <t>TONALA</t>
  </si>
  <si>
    <t>CARDENAS</t>
  </si>
  <si>
    <t>FONDO MUTUAL DE GARANTIAS LIQUIDAS HATO GANADERO</t>
  </si>
  <si>
    <t>PROGRAMA DE REDUCCION DE COSTOS DE ACCESO AL CREDITO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</si>
</sst>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7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6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80">
    <xf numFmtId="0" fontId="0" fillId="0" borderId="0" xfId="0"/>
    <xf numFmtId="0" fontId="4" fillId="24" borderId="10" xfId="0" applyFont="1" applyFill="1" applyBorder="1" applyAlignment="1">
      <alignment horizontal="center"/>
    </xf>
    <xf numFmtId="0" fontId="4" fillId="25" borderId="11" xfId="0" applyFont="1" applyFill="1" applyBorder="1" applyAlignment="1">
      <alignment horizontal="center"/>
    </xf>
    <xf numFmtId="44" fontId="4" fillId="24" borderId="12" xfId="0" applyNumberFormat="1" applyFont="1" applyFill="1" applyBorder="1" applyAlignment="1">
      <alignment horizontal="center" vertical="center"/>
    </xf>
    <xf numFmtId="0" fontId="1" fillId="0" borderId="0" xfId="324"/>
    <xf numFmtId="44" fontId="1" fillId="0" borderId="0" xfId="324" applyNumberFormat="1"/>
    <xf numFmtId="43" fontId="0" fillId="0" borderId="0" xfId="263" applyFont="1"/>
    <xf numFmtId="0" fontId="1" fillId="0" borderId="0" xfId="324" applyFont="1"/>
    <xf numFmtId="164" fontId="2" fillId="0" borderId="0" xfId="324" applyNumberFormat="1" applyFont="1"/>
    <xf numFmtId="0" fontId="1" fillId="0" borderId="0" xfId="324" applyFont="1" applyBorder="1"/>
    <xf numFmtId="164" fontId="2" fillId="0" borderId="0" xfId="324" applyNumberFormat="1" applyFont="1" applyBorder="1"/>
    <xf numFmtId="164" fontId="5" fillId="0" borderId="0" xfId="324" applyNumberFormat="1" applyFont="1" applyBorder="1"/>
    <xf numFmtId="44" fontId="4" fillId="25" borderId="13" xfId="324" applyNumberFormat="1" applyFont="1" applyFill="1" applyBorder="1" applyAlignment="1">
      <alignment horizontal="center" vertical="center"/>
    </xf>
    <xf numFmtId="164" fontId="4" fillId="0" borderId="14" xfId="324" applyNumberFormat="1" applyFont="1" applyBorder="1"/>
    <xf numFmtId="0" fontId="4" fillId="25" borderId="15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 wrapText="1"/>
    </xf>
    <xf numFmtId="0" fontId="3" fillId="25" borderId="16" xfId="0" applyFont="1" applyFill="1" applyBorder="1" applyAlignment="1">
      <alignment horizontal="left"/>
    </xf>
    <xf numFmtId="0" fontId="4" fillId="25" borderId="16" xfId="0" applyFont="1" applyFill="1" applyBorder="1" applyAlignment="1">
      <alignment horizontal="left"/>
    </xf>
    <xf numFmtId="44" fontId="1" fillId="25" borderId="13" xfId="324" applyNumberFormat="1" applyFont="1" applyFill="1" applyBorder="1" applyAlignment="1">
      <alignment horizontal="center" vertical="center"/>
    </xf>
    <xf numFmtId="43" fontId="4" fillId="25" borderId="17" xfId="252" applyFont="1" applyFill="1" applyBorder="1" applyAlignment="1">
      <alignment horizontal="center" vertical="center" wrapText="1"/>
    </xf>
    <xf numFmtId="43" fontId="4" fillId="25" borderId="18" xfId="252" applyFont="1" applyFill="1" applyBorder="1" applyAlignment="1">
      <alignment horizontal="center" vertical="center" wrapText="1"/>
    </xf>
    <xf numFmtId="43" fontId="3" fillId="25" borderId="18" xfId="252" applyFont="1" applyFill="1" applyBorder="1" applyAlignment="1">
      <alignment horizontal="center" vertical="center" wrapText="1"/>
    </xf>
    <xf numFmtId="0" fontId="4" fillId="25" borderId="13" xfId="0" applyFont="1" applyFill="1" applyBorder="1" applyAlignment="1"/>
    <xf numFmtId="0" fontId="4" fillId="25" borderId="17" xfId="0" applyFont="1" applyFill="1" applyBorder="1" applyAlignment="1">
      <alignment horizontal="center"/>
    </xf>
    <xf numFmtId="0" fontId="4" fillId="25" borderId="18" xfId="0" applyFont="1" applyFill="1" applyBorder="1" applyAlignment="1">
      <alignment horizontal="center"/>
    </xf>
    <xf numFmtId="43" fontId="3" fillId="25" borderId="19" xfId="252" applyFont="1" applyFill="1" applyBorder="1" applyAlignment="1">
      <alignment horizontal="center" vertical="center" wrapText="1"/>
    </xf>
    <xf numFmtId="0" fontId="3" fillId="25" borderId="18" xfId="0" applyFont="1" applyFill="1" applyBorder="1" applyAlignment="1">
      <alignment horizontal="right" indent="1"/>
    </xf>
    <xf numFmtId="0" fontId="3" fillId="25" borderId="19" xfId="0" applyFont="1" applyFill="1" applyBorder="1" applyAlignment="1">
      <alignment horizontal="right" indent="1"/>
    </xf>
    <xf numFmtId="0" fontId="3" fillId="25" borderId="11" xfId="0" applyFont="1" applyFill="1" applyBorder="1" applyAlignment="1">
      <alignment horizontal="right" indent="1"/>
    </xf>
    <xf numFmtId="0" fontId="4" fillId="0" borderId="13" xfId="324" applyFont="1" applyBorder="1" applyAlignment="1">
      <alignment horizontal="center"/>
    </xf>
    <xf numFmtId="0" fontId="3" fillId="25" borderId="16" xfId="0" applyFont="1" applyFill="1" applyBorder="1" applyAlignment="1">
      <alignment horizontal="right" indent="1"/>
    </xf>
    <xf numFmtId="0" fontId="4" fillId="25" borderId="10" xfId="0" applyFont="1" applyFill="1" applyBorder="1" applyAlignment="1">
      <alignment horizontal="center"/>
    </xf>
    <xf numFmtId="0" fontId="4" fillId="25" borderId="10" xfId="0" applyFont="1" applyFill="1" applyBorder="1" applyAlignment="1"/>
    <xf numFmtId="44" fontId="4" fillId="25" borderId="17" xfId="0" applyNumberFormat="1" applyFont="1" applyFill="1" applyBorder="1" applyAlignment="1">
      <alignment horizontal="center" vertical="center" wrapText="1"/>
    </xf>
    <xf numFmtId="0" fontId="4" fillId="0" borderId="0" xfId="324" applyFont="1" applyBorder="1"/>
    <xf numFmtId="0" fontId="1" fillId="0" borderId="0" xfId="324" applyBorder="1"/>
    <xf numFmtId="0" fontId="5" fillId="0" borderId="0" xfId="324" applyFont="1" applyAlignment="1">
      <alignment vertical="center" wrapText="1"/>
    </xf>
    <xf numFmtId="0" fontId="6" fillId="0" borderId="0" xfId="324" applyFont="1" applyAlignment="1">
      <alignment horizontal="center" wrapText="1"/>
    </xf>
    <xf numFmtId="4" fontId="1" fillId="0" borderId="0" xfId="324" applyNumberFormat="1"/>
    <xf numFmtId="43" fontId="1" fillId="0" borderId="0" xfId="252" applyFont="1"/>
    <xf numFmtId="43" fontId="1" fillId="0" borderId="0" xfId="324" applyNumberFormat="1"/>
    <xf numFmtId="0" fontId="2" fillId="0" borderId="0" xfId="324" applyFont="1" applyAlignment="1">
      <alignment horizontal="right"/>
    </xf>
    <xf numFmtId="0" fontId="4" fillId="0" borderId="0" xfId="324" applyFont="1" applyAlignment="1"/>
    <xf numFmtId="0" fontId="25" fillId="0" borderId="0" xfId="324" applyFont="1" applyBorder="1" applyAlignment="1">
      <alignment horizontal="center" wrapText="1"/>
    </xf>
    <xf numFmtId="0" fontId="6" fillId="0" borderId="0" xfId="324" applyFont="1" applyAlignment="1">
      <alignment wrapText="1"/>
    </xf>
    <xf numFmtId="0" fontId="4" fillId="0" borderId="0" xfId="324" applyFont="1" applyBorder="1" applyAlignment="1">
      <alignment horizontal="center" wrapText="1"/>
    </xf>
    <xf numFmtId="0" fontId="4" fillId="24" borderId="10" xfId="324" applyFont="1" applyFill="1" applyBorder="1" applyAlignment="1">
      <alignment horizontal="center"/>
    </xf>
    <xf numFmtId="44" fontId="4" fillId="24" borderId="12" xfId="324" applyNumberFormat="1" applyFont="1" applyFill="1" applyBorder="1" applyAlignment="1">
      <alignment horizontal="center" vertical="center"/>
    </xf>
    <xf numFmtId="0" fontId="4" fillId="25" borderId="13" xfId="324" applyFont="1" applyFill="1" applyBorder="1" applyAlignment="1"/>
    <xf numFmtId="44" fontId="4" fillId="25" borderId="13" xfId="324" applyNumberFormat="1" applyFont="1" applyFill="1" applyBorder="1" applyAlignment="1">
      <alignment horizontal="center" vertical="center" wrapText="1"/>
    </xf>
    <xf numFmtId="0" fontId="4" fillId="25" borderId="17" xfId="324" applyFont="1" applyFill="1" applyBorder="1" applyAlignment="1">
      <alignment horizontal="center"/>
    </xf>
    <xf numFmtId="43" fontId="4" fillId="25" borderId="18" xfId="263" applyFont="1" applyFill="1" applyBorder="1" applyAlignment="1">
      <alignment horizontal="center" vertical="center" wrapText="1"/>
    </xf>
    <xf numFmtId="0" fontId="1" fillId="25" borderId="18" xfId="324" applyFont="1" applyFill="1" applyBorder="1" applyAlignment="1">
      <alignment horizontal="right" indent="1"/>
    </xf>
    <xf numFmtId="43" fontId="1" fillId="25" borderId="18" xfId="263" applyFont="1" applyFill="1" applyBorder="1" applyAlignment="1">
      <alignment horizontal="center" vertical="center" wrapText="1"/>
    </xf>
    <xf numFmtId="0" fontId="4" fillId="25" borderId="18" xfId="324" applyFont="1" applyFill="1" applyBorder="1" applyAlignment="1">
      <alignment horizontal="center"/>
    </xf>
    <xf numFmtId="0" fontId="4" fillId="25" borderId="13" xfId="324" applyFont="1" applyFill="1" applyBorder="1" applyAlignment="1">
      <alignment horizontal="left"/>
    </xf>
    <xf numFmtId="0" fontId="1" fillId="25" borderId="16" xfId="324" applyFont="1" applyFill="1" applyBorder="1" applyAlignment="1">
      <alignment horizontal="left"/>
    </xf>
    <xf numFmtId="0" fontId="2" fillId="0" borderId="0" xfId="324" applyFont="1" applyBorder="1" applyAlignment="1">
      <alignment horizontal="right"/>
    </xf>
    <xf numFmtId="0" fontId="4" fillId="0" borderId="0" xfId="324" applyFont="1" applyBorder="1" applyAlignment="1"/>
    <xf numFmtId="0" fontId="4" fillId="25" borderId="11" xfId="324" applyFont="1" applyFill="1" applyBorder="1" applyAlignment="1">
      <alignment horizontal="center"/>
    </xf>
    <xf numFmtId="0" fontId="1" fillId="25" borderId="11" xfId="324" applyFont="1" applyFill="1" applyBorder="1" applyAlignment="1">
      <alignment horizontal="right" indent="1"/>
    </xf>
    <xf numFmtId="0" fontId="1" fillId="25" borderId="16" xfId="324" applyFont="1" applyFill="1" applyBorder="1" applyAlignment="1">
      <alignment horizontal="right" indent="1"/>
    </xf>
    <xf numFmtId="43" fontId="1" fillId="25" borderId="19" xfId="263" applyFont="1" applyFill="1" applyBorder="1" applyAlignment="1">
      <alignment horizontal="center" vertical="center" wrapText="1"/>
    </xf>
    <xf numFmtId="0" fontId="1" fillId="25" borderId="13" xfId="324" applyFont="1" applyFill="1" applyBorder="1" applyAlignment="1">
      <alignment horizontal="left"/>
    </xf>
    <xf numFmtId="0" fontId="26" fillId="0" borderId="0" xfId="324" applyFont="1"/>
    <xf numFmtId="49" fontId="5" fillId="0" borderId="0" xfId="324" applyNumberFormat="1" applyFont="1" applyAlignment="1"/>
    <xf numFmtId="0" fontId="1" fillId="0" borderId="0" xfId="324" applyFill="1"/>
    <xf numFmtId="43" fontId="1" fillId="0" borderId="0" xfId="263" applyFont="1"/>
    <xf numFmtId="0" fontId="4" fillId="0" borderId="20" xfId="324" applyFont="1" applyBorder="1" applyAlignment="1">
      <alignment horizontal="left" vertical="top" wrapText="1"/>
    </xf>
    <xf numFmtId="0" fontId="4" fillId="0" borderId="0" xfId="324" applyFont="1" applyBorder="1" applyAlignment="1">
      <alignment horizontal="left" vertical="top" wrapText="1"/>
    </xf>
    <xf numFmtId="0" fontId="6" fillId="0" borderId="0" xfId="324" applyFont="1" applyBorder="1" applyAlignment="1">
      <alignment horizontal="center" wrapText="1"/>
    </xf>
    <xf numFmtId="49" fontId="5" fillId="0" borderId="0" xfId="324" applyNumberFormat="1" applyFont="1" applyAlignment="1">
      <alignment horizontal="center"/>
    </xf>
    <xf numFmtId="0" fontId="5" fillId="0" borderId="0" xfId="324" applyFont="1" applyAlignment="1">
      <alignment horizontal="center"/>
    </xf>
    <xf numFmtId="0" fontId="6" fillId="0" borderId="0" xfId="324" applyFont="1" applyAlignment="1">
      <alignment horizontal="center" wrapText="1"/>
    </xf>
    <xf numFmtId="0" fontId="3" fillId="25" borderId="21" xfId="0" applyFont="1" applyFill="1" applyBorder="1" applyAlignment="1">
      <alignment horizontal="right" indent="1"/>
    </xf>
    <xf numFmtId="43" fontId="3" fillId="25" borderId="22" xfId="252" applyFont="1" applyFill="1" applyBorder="1" applyAlignment="1">
      <alignment horizontal="center" vertical="center" wrapText="1"/>
    </xf>
    <xf numFmtId="0" fontId="4" fillId="25" borderId="10" xfId="324" applyFont="1" applyFill="1" applyBorder="1" applyAlignment="1">
      <alignment horizontal="center"/>
    </xf>
    <xf numFmtId="43" fontId="4" fillId="25" borderId="17" xfId="263" applyFont="1" applyFill="1" applyBorder="1" applyAlignment="1">
      <alignment horizontal="center" vertical="center" wrapText="1"/>
    </xf>
    <xf numFmtId="0" fontId="1" fillId="25" borderId="21" xfId="324" applyFont="1" applyFill="1" applyBorder="1" applyAlignment="1">
      <alignment horizontal="right" indent="1"/>
    </xf>
    <xf numFmtId="43" fontId="1" fillId="25" borderId="22" xfId="263" applyFont="1" applyFill="1" applyBorder="1" applyAlignment="1">
      <alignment horizontal="center" vertical="center" wrapText="1"/>
    </xf>
  </cellXfs>
  <cellStyles count="467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" xfId="145" builtinId="26" customBuiltin="1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8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" xfId="252" builtinId="3"/>
    <cellStyle name="Millares 10" xfId="253"/>
    <cellStyle name="Millares 11" xfId="254"/>
    <cellStyle name="Millares 12" xfId="255"/>
    <cellStyle name="Millares 13" xfId="256"/>
    <cellStyle name="Millares 14" xfId="257"/>
    <cellStyle name="Millares 15" xfId="258"/>
    <cellStyle name="Millares 16" xfId="259"/>
    <cellStyle name="Millares 16 2" xfId="260"/>
    <cellStyle name="Millares 17" xfId="261"/>
    <cellStyle name="Millares 18" xfId="262"/>
    <cellStyle name="Millares 19" xfId="263"/>
    <cellStyle name="Millares 2" xfId="264"/>
    <cellStyle name="Millares 2 2" xfId="265"/>
    <cellStyle name="Millares 3" xfId="266"/>
    <cellStyle name="Millares 4" xfId="267"/>
    <cellStyle name="Millares 5" xfId="268"/>
    <cellStyle name="Millares 6" xfId="269"/>
    <cellStyle name="Millares 7" xfId="270"/>
    <cellStyle name="Millares 8" xfId="271"/>
    <cellStyle name="Millares 9" xfId="272"/>
    <cellStyle name="Moneda 2" xfId="273"/>
    <cellStyle name="Moneda 3" xfId="274"/>
    <cellStyle name="Moneda 4" xfId="275"/>
    <cellStyle name="Moneda 5" xfId="276"/>
    <cellStyle name="Neutral" xfId="277" builtinId="28" customBuiltin="1"/>
    <cellStyle name="Neutral 2" xfId="278"/>
    <cellStyle name="Neutral 2 2" xfId="279"/>
    <cellStyle name="Neutral 2 2 2" xfId="280"/>
    <cellStyle name="Neutral 2 2 2 2" xfId="281"/>
    <cellStyle name="Neutral 2 3" xfId="282"/>
    <cellStyle name="Neutral 3" xfId="283"/>
    <cellStyle name="Neutral 3 2" xfId="284"/>
    <cellStyle name="Normal" xfId="0" builtinId="0"/>
    <cellStyle name="Normal 10" xfId="285"/>
    <cellStyle name="Normal 11" xfId="286"/>
    <cellStyle name="Normal 12" xfId="287"/>
    <cellStyle name="Normal 13" xfId="288"/>
    <cellStyle name="Normal 14" xfId="289"/>
    <cellStyle name="Normal 14 2" xfId="290"/>
    <cellStyle name="Normal 15" xfId="291"/>
    <cellStyle name="Normal 16" xfId="292"/>
    <cellStyle name="Normal 16 2" xfId="293"/>
    <cellStyle name="Normal 17" xfId="294"/>
    <cellStyle name="Normal 18" xfId="295"/>
    <cellStyle name="Normal 19" xfId="296"/>
    <cellStyle name="Normal 2" xfId="297"/>
    <cellStyle name="Normal 2 2" xfId="298"/>
    <cellStyle name="Normal 2 3" xfId="299"/>
    <cellStyle name="Normal 2 4" xfId="300"/>
    <cellStyle name="Normal 2 5" xfId="301"/>
    <cellStyle name="Normal 2 6" xfId="302"/>
    <cellStyle name="Normal 2 7" xfId="303"/>
    <cellStyle name="Normal 2 8" xfId="304"/>
    <cellStyle name="Normal 20" xfId="305"/>
    <cellStyle name="Normal 21" xfId="306"/>
    <cellStyle name="Normal 22" xfId="307"/>
    <cellStyle name="Normal 23" xfId="308"/>
    <cellStyle name="Normal 24" xfId="309"/>
    <cellStyle name="Normal 25" xfId="310"/>
    <cellStyle name="Normal 26" xfId="311"/>
    <cellStyle name="Normal 27" xfId="312"/>
    <cellStyle name="Normal 27 2" xfId="313"/>
    <cellStyle name="Normal 28" xfId="314"/>
    <cellStyle name="Normal 28 2" xfId="315"/>
    <cellStyle name="Normal 29" xfId="316"/>
    <cellStyle name="Normal 3" xfId="317"/>
    <cellStyle name="Normal 3 2" xfId="318"/>
    <cellStyle name="Normal 3 3" xfId="319"/>
    <cellStyle name="Normal 3 4" xfId="320"/>
    <cellStyle name="Normal 3 5" xfId="321"/>
    <cellStyle name="Normal 30" xfId="322"/>
    <cellStyle name="Normal 31" xfId="323"/>
    <cellStyle name="Normal 32" xfId="324"/>
    <cellStyle name="Normal 4" xfId="325"/>
    <cellStyle name="Normal 5" xfId="326"/>
    <cellStyle name="Normal 6" xfId="327"/>
    <cellStyle name="Normal 7" xfId="328"/>
    <cellStyle name="Normal 8" xfId="329"/>
    <cellStyle name="Normal 9" xfId="330"/>
    <cellStyle name="Notas" xfId="331" builtinId="10" customBuiltin="1"/>
    <cellStyle name="Notas 10" xfId="332"/>
    <cellStyle name="Notas 10 2" xfId="333"/>
    <cellStyle name="Notas 11" xfId="334"/>
    <cellStyle name="Notas 11 2" xfId="335"/>
    <cellStyle name="Notas 12" xfId="336"/>
    <cellStyle name="Notas 12 2" xfId="337"/>
    <cellStyle name="Notas 13" xfId="338"/>
    <cellStyle name="Notas 13 2" xfId="339"/>
    <cellStyle name="Notas 14" xfId="340"/>
    <cellStyle name="Notas 14 2" xfId="341"/>
    <cellStyle name="Notas 15" xfId="342"/>
    <cellStyle name="Notas 15 2" xfId="343"/>
    <cellStyle name="Notas 16" xfId="344"/>
    <cellStyle name="Notas 16 2" xfId="345"/>
    <cellStyle name="Notas 17" xfId="346"/>
    <cellStyle name="Notas 17 2" xfId="347"/>
    <cellStyle name="Notas 18" xfId="348"/>
    <cellStyle name="Notas 18 2" xfId="349"/>
    <cellStyle name="Notas 19" xfId="350"/>
    <cellStyle name="Notas 19 2" xfId="351"/>
    <cellStyle name="Notas 2" xfId="352"/>
    <cellStyle name="Notas 2 2" xfId="353"/>
    <cellStyle name="Notas 2 2 2" xfId="354"/>
    <cellStyle name="Notas 2 2 2 2" xfId="355"/>
    <cellStyle name="Notas 2 3" xfId="356"/>
    <cellStyle name="Notas 20" xfId="357"/>
    <cellStyle name="Notas 20 2" xfId="358"/>
    <cellStyle name="Notas 21" xfId="359"/>
    <cellStyle name="Notas 21 2" xfId="360"/>
    <cellStyle name="Notas 22" xfId="361"/>
    <cellStyle name="Notas 22 2" xfId="362"/>
    <cellStyle name="Notas 23" xfId="363"/>
    <cellStyle name="Notas 23 2" xfId="364"/>
    <cellStyle name="Notas 24" xfId="365"/>
    <cellStyle name="Notas 24 2" xfId="366"/>
    <cellStyle name="Notas 25" xfId="367"/>
    <cellStyle name="Notas 25 2" xfId="368"/>
    <cellStyle name="Notas 26" xfId="369"/>
    <cellStyle name="Notas 26 2" xfId="370"/>
    <cellStyle name="Notas 27" xfId="371"/>
    <cellStyle name="Notas 27 2" xfId="372"/>
    <cellStyle name="Notas 28" xfId="373"/>
    <cellStyle name="Notas 28 2" xfId="374"/>
    <cellStyle name="Notas 29" xfId="375"/>
    <cellStyle name="Notas 29 2" xfId="376"/>
    <cellStyle name="Notas 3" xfId="377"/>
    <cellStyle name="Notas 3 2" xfId="378"/>
    <cellStyle name="Notas 30" xfId="379"/>
    <cellStyle name="Notas 30 2" xfId="380"/>
    <cellStyle name="Notas 31" xfId="381"/>
    <cellStyle name="Notas 32" xfId="382"/>
    <cellStyle name="Notas 4" xfId="383"/>
    <cellStyle name="Notas 4 2" xfId="384"/>
    <cellStyle name="Notas 5" xfId="385"/>
    <cellStyle name="Notas 5 2" xfId="386"/>
    <cellStyle name="Notas 6" xfId="387"/>
    <cellStyle name="Notas 6 2" xfId="388"/>
    <cellStyle name="Notas 7" xfId="389"/>
    <cellStyle name="Notas 7 2" xfId="390"/>
    <cellStyle name="Notas 8" xfId="391"/>
    <cellStyle name="Notas 8 2" xfId="392"/>
    <cellStyle name="Notas 9" xfId="393"/>
    <cellStyle name="Notas 9 2" xfId="394"/>
    <cellStyle name="Porcentual 2" xfId="395"/>
    <cellStyle name="Porcentual 3" xfId="396"/>
    <cellStyle name="Porcentual 4" xfId="397"/>
    <cellStyle name="Porcentual 5" xfId="398"/>
    <cellStyle name="Porcentual 6" xfId="399"/>
    <cellStyle name="Porcentual 7" xfId="400"/>
    <cellStyle name="Porcentual 8" xfId="401"/>
    <cellStyle name="Porcentual 9" xfId="402"/>
    <cellStyle name="Salida" xfId="403" builtinId="21" customBuiltin="1"/>
    <cellStyle name="Salida 2" xfId="404"/>
    <cellStyle name="Salida 2 2" xfId="405"/>
    <cellStyle name="Salida 2 2 2" xfId="406"/>
    <cellStyle name="Salida 2 2 2 2" xfId="407"/>
    <cellStyle name="Salida 2 3" xfId="408"/>
    <cellStyle name="Salida 3" xfId="409"/>
    <cellStyle name="Salida 3 2" xfId="410"/>
    <cellStyle name="Texto de advertencia" xfId="411" builtinId="11" customBuiltin="1"/>
    <cellStyle name="Texto de advertencia 2" xfId="412"/>
    <cellStyle name="Texto de advertencia 2 2" xfId="413"/>
    <cellStyle name="Texto de advertencia 2 2 2" xfId="414"/>
    <cellStyle name="Texto de advertencia 2 2 2 2" xfId="415"/>
    <cellStyle name="Texto de advertencia 2 3" xfId="416"/>
    <cellStyle name="Texto de advertencia 3" xfId="417"/>
    <cellStyle name="Texto de advertencia 3 2" xfId="418"/>
    <cellStyle name="Texto explicativo" xfId="419" builtinId="53" customBuiltin="1"/>
    <cellStyle name="Texto explicativo 2" xfId="420"/>
    <cellStyle name="Texto explicativo 2 2" xfId="421"/>
    <cellStyle name="Texto explicativo 2 2 2" xfId="422"/>
    <cellStyle name="Texto explicativo 2 2 2 2" xfId="423"/>
    <cellStyle name="Texto explicativo 2 3" xfId="424"/>
    <cellStyle name="Texto explicativo 3" xfId="425"/>
    <cellStyle name="Texto explicativo 3 2" xfId="426"/>
    <cellStyle name="Título" xfId="427" builtinId="15" customBuiltin="1"/>
    <cellStyle name="Título 1 2" xfId="429"/>
    <cellStyle name="Título 1 2 2" xfId="430"/>
    <cellStyle name="Título 1 2 2 2" xfId="431"/>
    <cellStyle name="Título 1 2 2 2 2" xfId="432"/>
    <cellStyle name="Título 1 2 3" xfId="433"/>
    <cellStyle name="Título 1 3" xfId="434"/>
    <cellStyle name="Título 1 3 2" xfId="435"/>
    <cellStyle name="Título 2" xfId="436" builtinId="17" customBuiltin="1"/>
    <cellStyle name="Título 2 2" xfId="437"/>
    <cellStyle name="Título 2 2 2" xfId="438"/>
    <cellStyle name="Título 2 2 2 2" xfId="439"/>
    <cellStyle name="Título 2 2 2 2 2" xfId="440"/>
    <cellStyle name="Título 2 2 3" xfId="441"/>
    <cellStyle name="Título 2 3" xfId="442"/>
    <cellStyle name="Título 2 3 2" xfId="443"/>
    <cellStyle name="Título 3" xfId="444" builtinId="18" customBuiltin="1"/>
    <cellStyle name="Título 3 2" xfId="445"/>
    <cellStyle name="Título 3 2 2" xfId="446"/>
    <cellStyle name="Título 3 2 2 2" xfId="447"/>
    <cellStyle name="Título 3 2 2 2 2" xfId="448"/>
    <cellStyle name="Título 3 2 3" xfId="449"/>
    <cellStyle name="Título 3 3" xfId="450"/>
    <cellStyle name="Título 3 3 2" xfId="451"/>
    <cellStyle name="Título 4" xfId="452"/>
    <cellStyle name="Título 4 2" xfId="453"/>
    <cellStyle name="Título 4 2 2" xfId="454"/>
    <cellStyle name="Título 4 2 2 2" xfId="455"/>
    <cellStyle name="Título 4 3" xfId="456"/>
    <cellStyle name="Título 5" xfId="457"/>
    <cellStyle name="Título 5 2" xfId="458"/>
    <cellStyle name="Total" xfId="459" builtinId="25" customBuiltin="1"/>
    <cellStyle name="Total 2" xfId="460"/>
    <cellStyle name="Total 2 2" xfId="461"/>
    <cellStyle name="Total 2 2 2" xfId="462"/>
    <cellStyle name="Total 2 2 2 2" xfId="463"/>
    <cellStyle name="Total 2 3" xfId="464"/>
    <cellStyle name="Total 3" xfId="465"/>
    <cellStyle name="Total 3 2" xfId="46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95250</xdr:rowOff>
    </xdr:to>
    <xdr:pic>
      <xdr:nvPicPr>
        <xdr:cNvPr id="308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2590800</xdr:colOff>
      <xdr:row>0</xdr:row>
      <xdr:rowOff>0</xdr:rowOff>
    </xdr:from>
    <xdr:to>
      <xdr:col>1</xdr:col>
      <xdr:colOff>1362075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95250</xdr:rowOff>
    </xdr:to>
    <xdr:pic>
      <xdr:nvPicPr>
        <xdr:cNvPr id="2068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2590800</xdr:colOff>
      <xdr:row>0</xdr:row>
      <xdr:rowOff>0</xdr:rowOff>
    </xdr:from>
    <xdr:to>
      <xdr:col>1</xdr:col>
      <xdr:colOff>1362075</xdr:colOff>
      <xdr:row>3</xdr:row>
      <xdr:rowOff>152775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1885950" cy="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95250</xdr:rowOff>
    </xdr:to>
    <xdr:pic>
      <xdr:nvPicPr>
        <xdr:cNvPr id="2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2762250</xdr:colOff>
      <xdr:row>0</xdr:row>
      <xdr:rowOff>28575</xdr:rowOff>
    </xdr:from>
    <xdr:to>
      <xdr:col>1</xdr:col>
      <xdr:colOff>1371600</xdr:colOff>
      <xdr:row>3</xdr:row>
      <xdr:rowOff>128832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8575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2743200</xdr:colOff>
      <xdr:row>0</xdr:row>
      <xdr:rowOff>28575</xdr:rowOff>
    </xdr:from>
    <xdr:to>
      <xdr:col>1</xdr:col>
      <xdr:colOff>1352550</xdr:colOff>
      <xdr:row>3</xdr:row>
      <xdr:rowOff>128832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28575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2743200</xdr:colOff>
      <xdr:row>0</xdr:row>
      <xdr:rowOff>28575</xdr:rowOff>
    </xdr:from>
    <xdr:to>
      <xdr:col>1</xdr:col>
      <xdr:colOff>1352550</xdr:colOff>
      <xdr:row>3</xdr:row>
      <xdr:rowOff>128832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28575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2009775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2752725</xdr:colOff>
      <xdr:row>0</xdr:row>
      <xdr:rowOff>28575</xdr:rowOff>
    </xdr:from>
    <xdr:to>
      <xdr:col>1</xdr:col>
      <xdr:colOff>1362075</xdr:colOff>
      <xdr:row>3</xdr:row>
      <xdr:rowOff>128832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28575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zoomScaleNormal="100" workbookViewId="0">
      <selection activeCell="G30" sqref="G30"/>
    </sheetView>
  </sheetViews>
  <sheetFormatPr baseColWidth="10" defaultRowHeight="12.75" x14ac:dyDescent="0.2"/>
  <cols>
    <col min="1" max="1" width="46.7109375" style="4" customWidth="1"/>
    <col min="2" max="2" width="20.7109375" style="5" customWidth="1"/>
    <col min="3" max="3" width="14.85546875" style="4" bestFit="1" customWidth="1"/>
    <col min="4" max="5" width="13.85546875" style="4" bestFit="1" customWidth="1"/>
    <col min="6" max="16384" width="11.42578125" style="4"/>
  </cols>
  <sheetData>
    <row r="1" spans="1:3" x14ac:dyDescent="0.2">
      <c r="A1" s="7"/>
      <c r="B1" s="8"/>
    </row>
    <row r="2" spans="1:3" x14ac:dyDescent="0.2">
      <c r="A2" s="7"/>
      <c r="B2" s="8"/>
    </row>
    <row r="3" spans="1:3" x14ac:dyDescent="0.2">
      <c r="A3" s="9"/>
      <c r="B3" s="10"/>
    </row>
    <row r="4" spans="1:3" x14ac:dyDescent="0.2">
      <c r="A4" s="34"/>
      <c r="B4" s="11"/>
    </row>
    <row r="5" spans="1:3" x14ac:dyDescent="0.2">
      <c r="A5" s="68" t="s">
        <v>89</v>
      </c>
      <c r="B5" s="68"/>
    </row>
    <row r="6" spans="1:3" x14ac:dyDescent="0.2">
      <c r="A6" s="69"/>
      <c r="B6" s="69"/>
    </row>
    <row r="7" spans="1:3" x14ac:dyDescent="0.2">
      <c r="A7" s="36"/>
      <c r="B7" s="36"/>
    </row>
    <row r="8" spans="1:3" ht="12.75" customHeight="1" x14ac:dyDescent="0.2">
      <c r="A8" s="70" t="s">
        <v>90</v>
      </c>
      <c r="B8" s="70"/>
    </row>
    <row r="9" spans="1:3" x14ac:dyDescent="0.2">
      <c r="A9" s="70"/>
      <c r="B9" s="70"/>
    </row>
    <row r="10" spans="1:3" x14ac:dyDescent="0.2">
      <c r="A10" s="37"/>
      <c r="B10" s="37"/>
    </row>
    <row r="11" spans="1:3" x14ac:dyDescent="0.2">
      <c r="A11" s="71" t="s">
        <v>91</v>
      </c>
      <c r="B11" s="71"/>
    </row>
    <row r="12" spans="1:3" ht="13.5" thickBot="1" x14ac:dyDescent="0.25">
      <c r="A12" s="72"/>
      <c r="B12" s="72"/>
    </row>
    <row r="13" spans="1:3" ht="13.5" thickBot="1" x14ac:dyDescent="0.25">
      <c r="A13" s="1" t="s">
        <v>0</v>
      </c>
      <c r="B13" s="3" t="s">
        <v>15</v>
      </c>
    </row>
    <row r="14" spans="1:3" ht="13.5" thickBot="1" x14ac:dyDescent="0.25">
      <c r="A14" s="22" t="s">
        <v>37</v>
      </c>
      <c r="B14" s="15">
        <f>SUM(B15,B19)</f>
        <v>119396.4</v>
      </c>
    </row>
    <row r="15" spans="1:3" x14ac:dyDescent="0.2">
      <c r="A15" s="24" t="s">
        <v>35</v>
      </c>
      <c r="B15" s="20">
        <f>SUM(B16:B18)</f>
        <v>34400</v>
      </c>
    </row>
    <row r="16" spans="1:3" x14ac:dyDescent="0.2">
      <c r="A16" s="26" t="s">
        <v>55</v>
      </c>
      <c r="B16" s="21">
        <v>10000</v>
      </c>
      <c r="C16" s="39"/>
    </row>
    <row r="17" spans="1:5" x14ac:dyDescent="0.2">
      <c r="A17" s="26" t="s">
        <v>56</v>
      </c>
      <c r="B17" s="21">
        <v>14400</v>
      </c>
      <c r="C17" s="39"/>
    </row>
    <row r="18" spans="1:5" x14ac:dyDescent="0.2">
      <c r="A18" s="26" t="s">
        <v>36</v>
      </c>
      <c r="B18" s="21">
        <v>10000</v>
      </c>
      <c r="C18" s="39"/>
    </row>
    <row r="19" spans="1:5" x14ac:dyDescent="0.2">
      <c r="A19" s="24" t="s">
        <v>2</v>
      </c>
      <c r="B19" s="20">
        <f>SUM(B20)</f>
        <v>84996.4</v>
      </c>
      <c r="D19" s="5"/>
      <c r="E19" s="5"/>
    </row>
    <row r="20" spans="1:5" ht="13.5" thickBot="1" x14ac:dyDescent="0.25">
      <c r="A20" s="27" t="s">
        <v>2</v>
      </c>
      <c r="B20" s="21">
        <v>84996.4</v>
      </c>
      <c r="C20" s="39"/>
    </row>
    <row r="21" spans="1:5" ht="13.5" thickBot="1" x14ac:dyDescent="0.25">
      <c r="A21" s="22" t="s">
        <v>4</v>
      </c>
      <c r="B21" s="15">
        <f>SUM(B22,B25,B27,B30)</f>
        <v>1766626.3300000003</v>
      </c>
    </row>
    <row r="22" spans="1:5" x14ac:dyDescent="0.2">
      <c r="A22" s="31" t="s">
        <v>46</v>
      </c>
      <c r="B22" s="19">
        <f>SUM(B23:B24)</f>
        <v>100000</v>
      </c>
    </row>
    <row r="23" spans="1:5" x14ac:dyDescent="0.2">
      <c r="A23" s="28" t="s">
        <v>77</v>
      </c>
      <c r="B23" s="21">
        <v>40000</v>
      </c>
      <c r="C23" s="39"/>
    </row>
    <row r="24" spans="1:5" x14ac:dyDescent="0.2">
      <c r="A24" s="28" t="s">
        <v>85</v>
      </c>
      <c r="B24" s="21">
        <v>60000</v>
      </c>
      <c r="C24" s="39"/>
      <c r="D24" s="5"/>
      <c r="E24" s="5"/>
    </row>
    <row r="25" spans="1:5" x14ac:dyDescent="0.2">
      <c r="A25" s="2" t="s">
        <v>73</v>
      </c>
      <c r="B25" s="20">
        <f>SUM(B26:B26)</f>
        <v>74350.3</v>
      </c>
    </row>
    <row r="26" spans="1:5" x14ac:dyDescent="0.2">
      <c r="A26" s="28" t="s">
        <v>74</v>
      </c>
      <c r="B26" s="21">
        <v>74350.3</v>
      </c>
      <c r="C26" s="39"/>
      <c r="D26" s="5"/>
      <c r="E26" s="5"/>
    </row>
    <row r="27" spans="1:5" x14ac:dyDescent="0.2">
      <c r="A27" s="2" t="s">
        <v>23</v>
      </c>
      <c r="B27" s="20">
        <f>SUM(B28:B29)</f>
        <v>596306.05000000005</v>
      </c>
    </row>
    <row r="28" spans="1:5" x14ac:dyDescent="0.2">
      <c r="A28" s="28" t="s">
        <v>24</v>
      </c>
      <c r="B28" s="21">
        <v>182537.77000000002</v>
      </c>
      <c r="C28" s="39"/>
    </row>
    <row r="29" spans="1:5" x14ac:dyDescent="0.2">
      <c r="A29" s="28" t="s">
        <v>25</v>
      </c>
      <c r="B29" s="21">
        <v>413768.28</v>
      </c>
      <c r="C29" s="39"/>
    </row>
    <row r="30" spans="1:5" x14ac:dyDescent="0.2">
      <c r="A30" s="2" t="s">
        <v>5</v>
      </c>
      <c r="B30" s="20">
        <f>SUM(B31:B34)</f>
        <v>995969.98000000021</v>
      </c>
    </row>
    <row r="31" spans="1:5" x14ac:dyDescent="0.2">
      <c r="A31" s="28" t="s">
        <v>48</v>
      </c>
      <c r="B31" s="21">
        <v>431013.98000000021</v>
      </c>
      <c r="C31" s="39"/>
      <c r="D31" s="5"/>
      <c r="E31" s="5"/>
    </row>
    <row r="32" spans="1:5" x14ac:dyDescent="0.2">
      <c r="A32" s="28" t="s">
        <v>75</v>
      </c>
      <c r="B32" s="21">
        <v>20000</v>
      </c>
      <c r="C32" s="39"/>
    </row>
    <row r="33" spans="1:3" x14ac:dyDescent="0.2">
      <c r="A33" s="28" t="s">
        <v>86</v>
      </c>
      <c r="B33" s="21">
        <v>210000</v>
      </c>
      <c r="C33" s="39"/>
    </row>
    <row r="34" spans="1:3" ht="13.5" thickBot="1" x14ac:dyDescent="0.25">
      <c r="A34" s="30" t="s">
        <v>76</v>
      </c>
      <c r="B34" s="25">
        <v>334956</v>
      </c>
      <c r="C34" s="39"/>
    </row>
    <row r="35" spans="1:3" ht="13.5" thickBot="1" x14ac:dyDescent="0.25">
      <c r="A35" s="14" t="s">
        <v>6</v>
      </c>
      <c r="B35" s="15">
        <f>SUM(B36,B40,B42,B45)</f>
        <v>1124349.2799999998</v>
      </c>
    </row>
    <row r="36" spans="1:3" x14ac:dyDescent="0.2">
      <c r="A36" s="2" t="s">
        <v>7</v>
      </c>
      <c r="B36" s="20">
        <f>SUM(B37:B39)</f>
        <v>681166.92999999993</v>
      </c>
    </row>
    <row r="37" spans="1:3" x14ac:dyDescent="0.2">
      <c r="A37" s="28" t="s">
        <v>18</v>
      </c>
      <c r="B37" s="21">
        <v>286025.84999999998</v>
      </c>
      <c r="C37" s="39"/>
    </row>
    <row r="38" spans="1:3" x14ac:dyDescent="0.2">
      <c r="A38" s="28" t="s">
        <v>62</v>
      </c>
      <c r="B38" s="21">
        <v>25000</v>
      </c>
      <c r="C38" s="39"/>
    </row>
    <row r="39" spans="1:3" x14ac:dyDescent="0.2">
      <c r="A39" s="28" t="s">
        <v>61</v>
      </c>
      <c r="B39" s="21">
        <v>370141.08</v>
      </c>
      <c r="C39" s="39"/>
    </row>
    <row r="40" spans="1:3" x14ac:dyDescent="0.2">
      <c r="A40" s="2" t="s">
        <v>63</v>
      </c>
      <c r="B40" s="20">
        <f>SUM(B41:B41)</f>
        <v>218361.03999999992</v>
      </c>
    </row>
    <row r="41" spans="1:3" x14ac:dyDescent="0.2">
      <c r="A41" s="28" t="s">
        <v>63</v>
      </c>
      <c r="B41" s="21">
        <v>218361.03999999992</v>
      </c>
      <c r="C41" s="39"/>
    </row>
    <row r="42" spans="1:3" x14ac:dyDescent="0.2">
      <c r="A42" s="2" t="s">
        <v>8</v>
      </c>
      <c r="B42" s="20">
        <f>SUM(B43:B44)</f>
        <v>181621.31</v>
      </c>
    </row>
    <row r="43" spans="1:3" x14ac:dyDescent="0.2">
      <c r="A43" s="28" t="s">
        <v>51</v>
      </c>
      <c r="B43" s="21">
        <v>31676</v>
      </c>
      <c r="C43" s="39"/>
    </row>
    <row r="44" spans="1:3" x14ac:dyDescent="0.2">
      <c r="A44" s="28" t="s">
        <v>52</v>
      </c>
      <c r="B44" s="21">
        <v>149945.31</v>
      </c>
      <c r="C44" s="39"/>
    </row>
    <row r="45" spans="1:3" x14ac:dyDescent="0.2">
      <c r="A45" s="2" t="s">
        <v>3</v>
      </c>
      <c r="B45" s="20">
        <f>SUM(B46:B47)</f>
        <v>43200</v>
      </c>
    </row>
    <row r="46" spans="1:3" x14ac:dyDescent="0.2">
      <c r="A46" s="28" t="s">
        <v>22</v>
      </c>
      <c r="B46" s="21">
        <v>9200</v>
      </c>
      <c r="C46" s="39"/>
    </row>
    <row r="47" spans="1:3" ht="13.5" thickBot="1" x14ac:dyDescent="0.25">
      <c r="A47" s="28" t="s">
        <v>3</v>
      </c>
      <c r="B47" s="21">
        <v>34000</v>
      </c>
      <c r="C47" s="39"/>
    </row>
    <row r="48" spans="1:3" ht="13.5" thickBot="1" x14ac:dyDescent="0.25">
      <c r="A48" s="32" t="s">
        <v>9</v>
      </c>
      <c r="B48" s="33">
        <f>SUM(B49,B51,B54,B56,B58,B62,B65)</f>
        <v>1613325.02</v>
      </c>
    </row>
    <row r="49" spans="1:5" x14ac:dyDescent="0.2">
      <c r="A49" s="31" t="s">
        <v>38</v>
      </c>
      <c r="B49" s="19">
        <f>SUM(B50:B50)</f>
        <v>190853.99999999997</v>
      </c>
      <c r="D49" s="5"/>
      <c r="E49" s="5"/>
    </row>
    <row r="50" spans="1:5" x14ac:dyDescent="0.2">
      <c r="A50" s="28" t="s">
        <v>30</v>
      </c>
      <c r="B50" s="21">
        <v>190853.99999999997</v>
      </c>
      <c r="C50" s="39"/>
    </row>
    <row r="51" spans="1:5" x14ac:dyDescent="0.2">
      <c r="A51" s="2" t="s">
        <v>49</v>
      </c>
      <c r="B51" s="20">
        <f>SUM(B52:B53)</f>
        <v>80000</v>
      </c>
    </row>
    <row r="52" spans="1:5" x14ac:dyDescent="0.2">
      <c r="A52" s="28" t="s">
        <v>69</v>
      </c>
      <c r="B52" s="21">
        <v>40000</v>
      </c>
      <c r="C52" s="39"/>
      <c r="D52" s="5"/>
      <c r="E52" s="5"/>
    </row>
    <row r="53" spans="1:5" x14ac:dyDescent="0.2">
      <c r="A53" s="74" t="s">
        <v>70</v>
      </c>
      <c r="B53" s="75">
        <v>40000</v>
      </c>
      <c r="C53" s="39"/>
    </row>
    <row r="54" spans="1:5" x14ac:dyDescent="0.2">
      <c r="A54" s="2" t="s">
        <v>29</v>
      </c>
      <c r="B54" s="20">
        <f>SUM(B55:B55)</f>
        <v>12000</v>
      </c>
      <c r="D54" s="5"/>
      <c r="E54" s="5"/>
    </row>
    <row r="55" spans="1:5" x14ac:dyDescent="0.2">
      <c r="A55" s="28" t="s">
        <v>43</v>
      </c>
      <c r="B55" s="21">
        <v>12000</v>
      </c>
      <c r="C55" s="39"/>
    </row>
    <row r="56" spans="1:5" x14ac:dyDescent="0.2">
      <c r="A56" s="2" t="s">
        <v>71</v>
      </c>
      <c r="B56" s="20">
        <f>SUM(B57)</f>
        <v>305813.9800000001</v>
      </c>
    </row>
    <row r="57" spans="1:5" x14ac:dyDescent="0.2">
      <c r="A57" s="28" t="s">
        <v>72</v>
      </c>
      <c r="B57" s="21">
        <v>305813.9800000001</v>
      </c>
      <c r="C57" s="39"/>
    </row>
    <row r="58" spans="1:5" x14ac:dyDescent="0.2">
      <c r="A58" s="2" t="s">
        <v>10</v>
      </c>
      <c r="B58" s="20">
        <f>SUM(B59:B61)</f>
        <v>419800</v>
      </c>
      <c r="D58" s="5"/>
      <c r="E58" s="5"/>
    </row>
    <row r="59" spans="1:5" x14ac:dyDescent="0.2">
      <c r="A59" s="28" t="s">
        <v>67</v>
      </c>
      <c r="B59" s="21">
        <v>50000</v>
      </c>
      <c r="C59" s="39"/>
    </row>
    <row r="60" spans="1:5" x14ac:dyDescent="0.2">
      <c r="A60" s="28" t="s">
        <v>45</v>
      </c>
      <c r="B60" s="21">
        <v>19800</v>
      </c>
      <c r="C60" s="39"/>
      <c r="D60" s="5"/>
      <c r="E60" s="5"/>
    </row>
    <row r="61" spans="1:5" x14ac:dyDescent="0.2">
      <c r="A61" s="28" t="s">
        <v>68</v>
      </c>
      <c r="B61" s="21">
        <v>350000</v>
      </c>
      <c r="C61" s="39"/>
    </row>
    <row r="62" spans="1:5" x14ac:dyDescent="0.2">
      <c r="A62" s="2" t="s">
        <v>11</v>
      </c>
      <c r="B62" s="20">
        <f>SUM(B63:B64)</f>
        <v>193134.04</v>
      </c>
    </row>
    <row r="63" spans="1:5" x14ac:dyDescent="0.2">
      <c r="A63" s="28" t="s">
        <v>11</v>
      </c>
      <c r="B63" s="21">
        <v>153134.04</v>
      </c>
      <c r="C63" s="39"/>
    </row>
    <row r="64" spans="1:5" x14ac:dyDescent="0.2">
      <c r="A64" s="28" t="s">
        <v>40</v>
      </c>
      <c r="B64" s="21">
        <v>40000</v>
      </c>
      <c r="C64" s="39"/>
    </row>
    <row r="65" spans="1:5" x14ac:dyDescent="0.2">
      <c r="A65" s="2" t="s">
        <v>12</v>
      </c>
      <c r="B65" s="20">
        <f>SUM(B66:B69)</f>
        <v>411723</v>
      </c>
    </row>
    <row r="66" spans="1:5" x14ac:dyDescent="0.2">
      <c r="A66" s="28" t="s">
        <v>16</v>
      </c>
      <c r="B66" s="21">
        <v>40000</v>
      </c>
      <c r="C66" s="39"/>
      <c r="D66" s="5"/>
      <c r="E66" s="5"/>
    </row>
    <row r="67" spans="1:5" x14ac:dyDescent="0.2">
      <c r="A67" s="28" t="s">
        <v>41</v>
      </c>
      <c r="B67" s="21">
        <v>24975</v>
      </c>
      <c r="C67" s="39"/>
    </row>
    <row r="68" spans="1:5" x14ac:dyDescent="0.2">
      <c r="A68" s="28" t="s">
        <v>42</v>
      </c>
      <c r="B68" s="21">
        <v>306748</v>
      </c>
      <c r="C68" s="39"/>
    </row>
    <row r="69" spans="1:5" ht="13.5" thickBot="1" x14ac:dyDescent="0.25">
      <c r="A69" s="28" t="s">
        <v>66</v>
      </c>
      <c r="B69" s="21">
        <v>40000</v>
      </c>
      <c r="C69" s="39"/>
    </row>
    <row r="70" spans="1:5" ht="13.5" thickBot="1" x14ac:dyDescent="0.25">
      <c r="A70" s="22" t="s">
        <v>13</v>
      </c>
      <c r="B70" s="15">
        <f>+B71+B73+B77+B79+B82</f>
        <v>1224388.23</v>
      </c>
    </row>
    <row r="71" spans="1:5" x14ac:dyDescent="0.2">
      <c r="A71" s="23" t="s">
        <v>31</v>
      </c>
      <c r="B71" s="20">
        <f>SUM(B72)</f>
        <v>91710.18</v>
      </c>
      <c r="D71" s="5"/>
      <c r="E71" s="5"/>
    </row>
    <row r="72" spans="1:5" x14ac:dyDescent="0.2">
      <c r="A72" s="26" t="s">
        <v>31</v>
      </c>
      <c r="B72" s="21">
        <v>91710.18</v>
      </c>
      <c r="C72" s="39"/>
    </row>
    <row r="73" spans="1:5" x14ac:dyDescent="0.2">
      <c r="A73" s="24" t="s">
        <v>14</v>
      </c>
      <c r="B73" s="20">
        <f>SUM(B74:B76)</f>
        <v>870561.25</v>
      </c>
    </row>
    <row r="74" spans="1:5" x14ac:dyDescent="0.2">
      <c r="A74" s="26" t="s">
        <v>79</v>
      </c>
      <c r="B74" s="21">
        <v>400461.25</v>
      </c>
      <c r="C74" s="39"/>
    </row>
    <row r="75" spans="1:5" x14ac:dyDescent="0.2">
      <c r="A75" s="26" t="s">
        <v>17</v>
      </c>
      <c r="B75" s="21">
        <v>399600</v>
      </c>
      <c r="C75" s="39"/>
    </row>
    <row r="76" spans="1:5" ht="12.75" customHeight="1" x14ac:dyDescent="0.2">
      <c r="A76" s="26" t="s">
        <v>78</v>
      </c>
      <c r="B76" s="21">
        <v>70500</v>
      </c>
      <c r="C76" s="39"/>
    </row>
    <row r="77" spans="1:5" x14ac:dyDescent="0.2">
      <c r="A77" s="24" t="s">
        <v>82</v>
      </c>
      <c r="B77" s="20">
        <f>SUM(B78)</f>
        <v>76432</v>
      </c>
      <c r="D77" s="5"/>
      <c r="E77" s="5"/>
    </row>
    <row r="78" spans="1:5" x14ac:dyDescent="0.2">
      <c r="A78" s="26" t="s">
        <v>87</v>
      </c>
      <c r="B78" s="21">
        <v>76432</v>
      </c>
      <c r="C78" s="39"/>
    </row>
    <row r="79" spans="1:5" x14ac:dyDescent="0.2">
      <c r="A79" s="24" t="s">
        <v>53</v>
      </c>
      <c r="B79" s="20">
        <f>SUM(B80:B81)</f>
        <v>150500</v>
      </c>
    </row>
    <row r="80" spans="1:5" x14ac:dyDescent="0.2">
      <c r="A80" s="26" t="s">
        <v>81</v>
      </c>
      <c r="B80" s="21">
        <v>20000</v>
      </c>
      <c r="C80" s="39"/>
      <c r="D80" s="5"/>
      <c r="E80" s="5"/>
    </row>
    <row r="81" spans="1:5" x14ac:dyDescent="0.2">
      <c r="A81" s="26" t="s">
        <v>80</v>
      </c>
      <c r="B81" s="21">
        <v>130500</v>
      </c>
      <c r="C81" s="39"/>
    </row>
    <row r="82" spans="1:5" x14ac:dyDescent="0.2">
      <c r="A82" s="24" t="s">
        <v>33</v>
      </c>
      <c r="B82" s="20">
        <f>SUM(B83)</f>
        <v>35184.800000000003</v>
      </c>
      <c r="D82" s="5"/>
      <c r="E82" s="5"/>
    </row>
    <row r="83" spans="1:5" ht="14.25" customHeight="1" thickBot="1" x14ac:dyDescent="0.25">
      <c r="A83" s="27" t="s">
        <v>34</v>
      </c>
      <c r="B83" s="25">
        <v>35184.800000000003</v>
      </c>
      <c r="C83" s="39"/>
      <c r="D83" s="5"/>
      <c r="E83" s="5"/>
    </row>
    <row r="84" spans="1:5" ht="14.25" customHeight="1" thickBot="1" x14ac:dyDescent="0.25">
      <c r="A84" s="22" t="s">
        <v>83</v>
      </c>
      <c r="B84" s="12">
        <v>263948</v>
      </c>
      <c r="C84" s="39"/>
    </row>
    <row r="85" spans="1:5" ht="13.5" thickBot="1" x14ac:dyDescent="0.25">
      <c r="A85" s="17" t="s">
        <v>20</v>
      </c>
      <c r="B85" s="12">
        <f>SUM(B14,B84,B21,B35,B48,B70)</f>
        <v>6112033.2599999998</v>
      </c>
      <c r="C85" s="6"/>
    </row>
    <row r="86" spans="1:5" ht="13.5" thickBot="1" x14ac:dyDescent="0.25">
      <c r="A86" s="16" t="s">
        <v>19</v>
      </c>
      <c r="B86" s="18">
        <v>300608.86</v>
      </c>
      <c r="C86" s="5"/>
    </row>
    <row r="87" spans="1:5" ht="13.5" thickBot="1" x14ac:dyDescent="0.25">
      <c r="A87" s="29" t="s">
        <v>21</v>
      </c>
      <c r="B87" s="13">
        <f>+B85+B86</f>
        <v>6412642.1200000001</v>
      </c>
      <c r="C87" s="38"/>
    </row>
  </sheetData>
  <mergeCells count="4">
    <mergeCell ref="A5:B6"/>
    <mergeCell ref="A8:B9"/>
    <mergeCell ref="A11:B11"/>
    <mergeCell ref="A12:B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0"/>
  <sheetViews>
    <sheetView topLeftCell="A19" zoomScaleNormal="100" workbookViewId="0">
      <selection activeCell="H48" sqref="H48"/>
    </sheetView>
  </sheetViews>
  <sheetFormatPr baseColWidth="10" defaultRowHeight="12.75" x14ac:dyDescent="0.2"/>
  <cols>
    <col min="1" max="1" width="46.7109375" style="4" customWidth="1"/>
    <col min="2" max="2" width="20.7109375" style="5" customWidth="1"/>
    <col min="3" max="3" width="13.85546875" style="4" bestFit="1" customWidth="1"/>
    <col min="4" max="4" width="14.85546875" style="4" bestFit="1" customWidth="1"/>
    <col min="5" max="6" width="13.85546875" style="4" bestFit="1" customWidth="1"/>
    <col min="7" max="16384" width="11.42578125" style="4"/>
  </cols>
  <sheetData>
    <row r="1" spans="1:7" x14ac:dyDescent="0.2">
      <c r="A1" s="7"/>
      <c r="B1" s="8"/>
    </row>
    <row r="2" spans="1:7" x14ac:dyDescent="0.2">
      <c r="A2" s="7"/>
      <c r="B2" s="8"/>
    </row>
    <row r="3" spans="1:7" x14ac:dyDescent="0.2">
      <c r="A3" s="9"/>
      <c r="B3" s="10"/>
    </row>
    <row r="4" spans="1:7" x14ac:dyDescent="0.2">
      <c r="A4" s="34"/>
      <c r="B4" s="11"/>
      <c r="C4" s="35"/>
    </row>
    <row r="5" spans="1:7" x14ac:dyDescent="0.2">
      <c r="A5" s="68" t="s">
        <v>89</v>
      </c>
      <c r="B5" s="68"/>
    </row>
    <row r="6" spans="1:7" x14ac:dyDescent="0.2">
      <c r="A6" s="69"/>
      <c r="B6" s="69"/>
    </row>
    <row r="7" spans="1:7" x14ac:dyDescent="0.2">
      <c r="A7" s="36"/>
      <c r="B7" s="36"/>
    </row>
    <row r="8" spans="1:7" x14ac:dyDescent="0.2">
      <c r="A8" s="73" t="s">
        <v>88</v>
      </c>
      <c r="B8" s="73"/>
    </row>
    <row r="9" spans="1:7" x14ac:dyDescent="0.2">
      <c r="A9" s="73"/>
      <c r="B9" s="73"/>
    </row>
    <row r="10" spans="1:7" x14ac:dyDescent="0.2">
      <c r="A10" s="37"/>
      <c r="B10" s="37"/>
    </row>
    <row r="11" spans="1:7" x14ac:dyDescent="0.2">
      <c r="A11" s="71" t="s">
        <v>91</v>
      </c>
      <c r="B11" s="71"/>
    </row>
    <row r="12" spans="1:7" ht="13.5" thickBot="1" x14ac:dyDescent="0.25">
      <c r="A12" s="72"/>
      <c r="B12" s="72"/>
    </row>
    <row r="13" spans="1:7" ht="13.5" thickBot="1" x14ac:dyDescent="0.25">
      <c r="A13" s="1" t="s">
        <v>0</v>
      </c>
      <c r="B13" s="3" t="s">
        <v>15</v>
      </c>
      <c r="C13" s="7"/>
    </row>
    <row r="14" spans="1:7" ht="13.5" thickBot="1" x14ac:dyDescent="0.25">
      <c r="A14" s="22" t="s">
        <v>37</v>
      </c>
      <c r="B14" s="15">
        <f>SUM(B15,B17,B19,B21,B23,B25,B27)</f>
        <v>7393736.0800000001</v>
      </c>
    </row>
    <row r="15" spans="1:7" x14ac:dyDescent="0.2">
      <c r="A15" s="23" t="s">
        <v>57</v>
      </c>
      <c r="B15" s="20">
        <f>SUM(B16)</f>
        <v>308873.79000000004</v>
      </c>
    </row>
    <row r="16" spans="1:7" x14ac:dyDescent="0.2">
      <c r="A16" s="26" t="s">
        <v>57</v>
      </c>
      <c r="B16" s="21">
        <v>308873.79000000004</v>
      </c>
      <c r="D16" s="39"/>
      <c r="E16" s="5"/>
      <c r="F16" s="5"/>
      <c r="G16" s="5"/>
    </row>
    <row r="17" spans="1:6" x14ac:dyDescent="0.2">
      <c r="A17" s="24" t="s">
        <v>84</v>
      </c>
      <c r="B17" s="20">
        <f>SUM(B18)</f>
        <v>309486.09000000003</v>
      </c>
    </row>
    <row r="18" spans="1:6" x14ac:dyDescent="0.2">
      <c r="A18" s="26" t="s">
        <v>84</v>
      </c>
      <c r="B18" s="21">
        <v>309486.09000000003</v>
      </c>
      <c r="D18" s="39"/>
    </row>
    <row r="19" spans="1:6" ht="12.75" customHeight="1" x14ac:dyDescent="0.2">
      <c r="A19" s="24" t="s">
        <v>1</v>
      </c>
      <c r="B19" s="20">
        <f>SUM(B20:B20)</f>
        <v>1074412.05</v>
      </c>
    </row>
    <row r="20" spans="1:6" x14ac:dyDescent="0.2">
      <c r="A20" s="26" t="s">
        <v>54</v>
      </c>
      <c r="B20" s="21">
        <v>1074412.05</v>
      </c>
      <c r="D20" s="39"/>
      <c r="E20" s="40"/>
    </row>
    <row r="21" spans="1:6" x14ac:dyDescent="0.2">
      <c r="A21" s="24" t="s">
        <v>35</v>
      </c>
      <c r="B21" s="20">
        <f>SUM(B22:B22)</f>
        <v>2857336.1799999997</v>
      </c>
    </row>
    <row r="22" spans="1:6" x14ac:dyDescent="0.2">
      <c r="A22" s="26" t="s">
        <v>56</v>
      </c>
      <c r="B22" s="21">
        <v>2857336.1799999997</v>
      </c>
      <c r="D22" s="39"/>
      <c r="E22" s="40"/>
    </row>
    <row r="23" spans="1:6" x14ac:dyDescent="0.2">
      <c r="A23" s="24" t="s">
        <v>26</v>
      </c>
      <c r="B23" s="20">
        <f>SUM(B24:B24)</f>
        <v>1973236.9000000001</v>
      </c>
    </row>
    <row r="24" spans="1:6" x14ac:dyDescent="0.2">
      <c r="A24" s="26" t="s">
        <v>39</v>
      </c>
      <c r="B24" s="21">
        <v>1973236.9000000001</v>
      </c>
      <c r="D24" s="39"/>
    </row>
    <row r="25" spans="1:6" x14ac:dyDescent="0.2">
      <c r="A25" s="24" t="s">
        <v>27</v>
      </c>
      <c r="B25" s="20">
        <f>SUM(B26:B26)</f>
        <v>605442.64999999991</v>
      </c>
    </row>
    <row r="26" spans="1:6" x14ac:dyDescent="0.2">
      <c r="A26" s="26" t="s">
        <v>28</v>
      </c>
      <c r="B26" s="21">
        <v>605442.64999999991</v>
      </c>
      <c r="D26" s="39"/>
      <c r="E26" s="40"/>
    </row>
    <row r="27" spans="1:6" x14ac:dyDescent="0.2">
      <c r="A27" s="24" t="s">
        <v>2</v>
      </c>
      <c r="B27" s="20">
        <f>SUM(B28)</f>
        <v>264948.42000000004</v>
      </c>
      <c r="E27" s="5"/>
      <c r="F27" s="5"/>
    </row>
    <row r="28" spans="1:6" ht="13.5" thickBot="1" x14ac:dyDescent="0.25">
      <c r="A28" s="27" t="s">
        <v>2</v>
      </c>
      <c r="B28" s="21">
        <v>264948.42000000004</v>
      </c>
      <c r="D28" s="39"/>
    </row>
    <row r="29" spans="1:6" ht="13.5" thickBot="1" x14ac:dyDescent="0.25">
      <c r="A29" s="22" t="s">
        <v>4</v>
      </c>
      <c r="B29" s="15">
        <f>SUM(B30,B33,B35,B37)</f>
        <v>7282640.5200000014</v>
      </c>
    </row>
    <row r="30" spans="1:6" x14ac:dyDescent="0.2">
      <c r="A30" s="31" t="s">
        <v>46</v>
      </c>
      <c r="B30" s="19">
        <f>SUM(B31:B32)</f>
        <v>1100084.5900000001</v>
      </c>
    </row>
    <row r="31" spans="1:6" x14ac:dyDescent="0.2">
      <c r="A31" s="28" t="s">
        <v>77</v>
      </c>
      <c r="B31" s="21">
        <v>55680.639999999999</v>
      </c>
      <c r="D31" s="39"/>
    </row>
    <row r="32" spans="1:6" x14ac:dyDescent="0.2">
      <c r="A32" s="28" t="s">
        <v>85</v>
      </c>
      <c r="B32" s="21">
        <v>1044403.9500000001</v>
      </c>
      <c r="D32" s="39"/>
      <c r="E32" s="5"/>
      <c r="F32" s="5"/>
    </row>
    <row r="33" spans="1:6" x14ac:dyDescent="0.2">
      <c r="A33" s="2" t="s">
        <v>73</v>
      </c>
      <c r="B33" s="20">
        <f>SUM(B34:B34)</f>
        <v>658610.51</v>
      </c>
    </row>
    <row r="34" spans="1:6" x14ac:dyDescent="0.2">
      <c r="A34" s="28" t="s">
        <v>74</v>
      </c>
      <c r="B34" s="21">
        <v>658610.51</v>
      </c>
      <c r="D34" s="39"/>
      <c r="E34" s="5"/>
      <c r="F34" s="5"/>
    </row>
    <row r="35" spans="1:6" x14ac:dyDescent="0.2">
      <c r="A35" s="2" t="s">
        <v>23</v>
      </c>
      <c r="B35" s="20">
        <f>SUM(B36:B36)</f>
        <v>3033177.6000000006</v>
      </c>
    </row>
    <row r="36" spans="1:6" x14ac:dyDescent="0.2">
      <c r="A36" s="28" t="s">
        <v>24</v>
      </c>
      <c r="B36" s="21">
        <v>3033177.6000000006</v>
      </c>
      <c r="D36" s="39"/>
    </row>
    <row r="37" spans="1:6" x14ac:dyDescent="0.2">
      <c r="A37" s="2" t="s">
        <v>5</v>
      </c>
      <c r="B37" s="20">
        <f>SUM(B38:B38)</f>
        <v>2490767.8199999998</v>
      </c>
    </row>
    <row r="38" spans="1:6" ht="13.5" thickBot="1" x14ac:dyDescent="0.25">
      <c r="A38" s="28" t="s">
        <v>48</v>
      </c>
      <c r="B38" s="21">
        <v>2490767.8199999998</v>
      </c>
      <c r="D38" s="39"/>
      <c r="E38" s="5"/>
      <c r="F38" s="5"/>
    </row>
    <row r="39" spans="1:6" ht="13.5" thickBot="1" x14ac:dyDescent="0.25">
      <c r="A39" s="14" t="s">
        <v>6</v>
      </c>
      <c r="B39" s="15">
        <f>SUM(B40,B45,B47,B49,B51,B53,B56)</f>
        <v>8276329.3100000005</v>
      </c>
    </row>
    <row r="40" spans="1:6" x14ac:dyDescent="0.2">
      <c r="A40" s="31" t="s">
        <v>7</v>
      </c>
      <c r="B40" s="19">
        <f>SUM(B41:B44)</f>
        <v>2979548.96</v>
      </c>
    </row>
    <row r="41" spans="1:6" x14ac:dyDescent="0.2">
      <c r="A41" s="28" t="s">
        <v>7</v>
      </c>
      <c r="B41" s="21">
        <v>2637308.11</v>
      </c>
      <c r="D41" s="39"/>
      <c r="E41" s="5"/>
      <c r="F41" s="5"/>
    </row>
    <row r="42" spans="1:6" x14ac:dyDescent="0.2">
      <c r="A42" s="28" t="s">
        <v>18</v>
      </c>
      <c r="B42" s="21">
        <v>152140.85</v>
      </c>
      <c r="D42" s="39"/>
    </row>
    <row r="43" spans="1:6" x14ac:dyDescent="0.2">
      <c r="A43" s="28" t="s">
        <v>60</v>
      </c>
      <c r="B43" s="21">
        <v>150000</v>
      </c>
      <c r="D43" s="39"/>
    </row>
    <row r="44" spans="1:6" x14ac:dyDescent="0.2">
      <c r="A44" s="28" t="s">
        <v>62</v>
      </c>
      <c r="B44" s="21">
        <v>40100</v>
      </c>
      <c r="D44" s="39"/>
    </row>
    <row r="45" spans="1:6" x14ac:dyDescent="0.2">
      <c r="A45" s="2" t="s">
        <v>64</v>
      </c>
      <c r="B45" s="20">
        <f>SUM(B46:B46)</f>
        <v>755704.97999999986</v>
      </c>
    </row>
    <row r="46" spans="1:6" x14ac:dyDescent="0.2">
      <c r="A46" s="28" t="s">
        <v>65</v>
      </c>
      <c r="B46" s="21">
        <v>755704.97999999986</v>
      </c>
      <c r="D46" s="39"/>
    </row>
    <row r="47" spans="1:6" x14ac:dyDescent="0.2">
      <c r="A47" s="2" t="s">
        <v>50</v>
      </c>
      <c r="B47" s="20">
        <f>SUM(B48:B48)</f>
        <v>923727.05999999982</v>
      </c>
      <c r="E47" s="5"/>
      <c r="F47" s="5"/>
    </row>
    <row r="48" spans="1:6" x14ac:dyDescent="0.2">
      <c r="A48" s="28" t="s">
        <v>50</v>
      </c>
      <c r="B48" s="21">
        <v>923727.05999999982</v>
      </c>
      <c r="D48" s="39"/>
    </row>
    <row r="49" spans="1:6" x14ac:dyDescent="0.2">
      <c r="A49" s="2" t="s">
        <v>58</v>
      </c>
      <c r="B49" s="20">
        <f>SUM(B50)</f>
        <v>580469.52000000014</v>
      </c>
    </row>
    <row r="50" spans="1:6" x14ac:dyDescent="0.2">
      <c r="A50" s="28" t="s">
        <v>59</v>
      </c>
      <c r="B50" s="21">
        <v>580469.52000000014</v>
      </c>
      <c r="D50" s="39"/>
    </row>
    <row r="51" spans="1:6" x14ac:dyDescent="0.2">
      <c r="A51" s="2" t="s">
        <v>63</v>
      </c>
      <c r="B51" s="20">
        <f>SUM(B52:B52)</f>
        <v>683243.51</v>
      </c>
    </row>
    <row r="52" spans="1:6" x14ac:dyDescent="0.2">
      <c r="A52" s="74" t="s">
        <v>63</v>
      </c>
      <c r="B52" s="75">
        <v>683243.51</v>
      </c>
      <c r="D52" s="39"/>
    </row>
    <row r="53" spans="1:6" x14ac:dyDescent="0.2">
      <c r="A53" s="2" t="s">
        <v>8</v>
      </c>
      <c r="B53" s="20">
        <f>SUM(B54:B55)</f>
        <v>1291325.56</v>
      </c>
    </row>
    <row r="54" spans="1:6" x14ac:dyDescent="0.2">
      <c r="A54" s="28" t="s">
        <v>51</v>
      </c>
      <c r="B54" s="21">
        <v>1205045.1300000001</v>
      </c>
      <c r="D54" s="39"/>
    </row>
    <row r="55" spans="1:6" x14ac:dyDescent="0.2">
      <c r="A55" s="28" t="s">
        <v>44</v>
      </c>
      <c r="B55" s="21">
        <v>86280.43</v>
      </c>
      <c r="D55" s="39"/>
      <c r="E55" s="5"/>
      <c r="F55" s="5"/>
    </row>
    <row r="56" spans="1:6" x14ac:dyDescent="0.2">
      <c r="A56" s="2" t="s">
        <v>3</v>
      </c>
      <c r="B56" s="20">
        <f>SUM(B57:B57)</f>
        <v>1062309.7200000002</v>
      </c>
    </row>
    <row r="57" spans="1:6" ht="13.5" thickBot="1" x14ac:dyDescent="0.25">
      <c r="A57" s="28" t="s">
        <v>3</v>
      </c>
      <c r="B57" s="21">
        <v>1062309.7200000002</v>
      </c>
      <c r="D57" s="39"/>
    </row>
    <row r="58" spans="1:6" ht="13.5" thickBot="1" x14ac:dyDescent="0.25">
      <c r="A58" s="32" t="s">
        <v>9</v>
      </c>
      <c r="B58" s="33">
        <f>SUM(B59,B61,B63,B65,B67,B69,B71,B73)</f>
        <v>11374828.51</v>
      </c>
    </row>
    <row r="59" spans="1:6" x14ac:dyDescent="0.2">
      <c r="A59" s="31" t="s">
        <v>38</v>
      </c>
      <c r="B59" s="19">
        <f>SUM(B60:B60)</f>
        <v>1503583.2999999998</v>
      </c>
      <c r="E59" s="5"/>
      <c r="F59" s="5"/>
    </row>
    <row r="60" spans="1:6" x14ac:dyDescent="0.2">
      <c r="A60" s="28" t="s">
        <v>30</v>
      </c>
      <c r="B60" s="21">
        <v>1503583.2999999998</v>
      </c>
      <c r="D60" s="39"/>
    </row>
    <row r="61" spans="1:6" x14ac:dyDescent="0.2">
      <c r="A61" s="2" t="s">
        <v>49</v>
      </c>
      <c r="B61" s="20">
        <f>SUM(B62:B62)</f>
        <v>882828.33000000007</v>
      </c>
    </row>
    <row r="62" spans="1:6" x14ac:dyDescent="0.2">
      <c r="A62" s="28" t="s">
        <v>69</v>
      </c>
      <c r="B62" s="21">
        <v>882828.33000000007</v>
      </c>
      <c r="D62" s="39"/>
      <c r="E62" s="5"/>
      <c r="F62" s="5"/>
    </row>
    <row r="63" spans="1:6" x14ac:dyDescent="0.2">
      <c r="A63" s="2" t="s">
        <v>29</v>
      </c>
      <c r="B63" s="20">
        <f>SUM(B64:B64)</f>
        <v>784518.7</v>
      </c>
      <c r="E63" s="5"/>
      <c r="F63" s="5"/>
    </row>
    <row r="64" spans="1:6" x14ac:dyDescent="0.2">
      <c r="A64" s="28" t="s">
        <v>43</v>
      </c>
      <c r="B64" s="21">
        <v>784518.7</v>
      </c>
      <c r="D64" s="39"/>
    </row>
    <row r="65" spans="1:6" x14ac:dyDescent="0.2">
      <c r="A65" s="2" t="s">
        <v>71</v>
      </c>
      <c r="B65" s="20">
        <f>SUM(B66)</f>
        <v>365419.52000000008</v>
      </c>
    </row>
    <row r="66" spans="1:6" x14ac:dyDescent="0.2">
      <c r="A66" s="28" t="s">
        <v>72</v>
      </c>
      <c r="B66" s="21">
        <v>365419.52000000008</v>
      </c>
      <c r="D66" s="39"/>
    </row>
    <row r="67" spans="1:6" x14ac:dyDescent="0.2">
      <c r="A67" s="2" t="s">
        <v>10</v>
      </c>
      <c r="B67" s="20">
        <f>SUM(B68:B68)</f>
        <v>1286657.6499999999</v>
      </c>
      <c r="E67" s="5"/>
      <c r="F67" s="5"/>
    </row>
    <row r="68" spans="1:6" x14ac:dyDescent="0.2">
      <c r="A68" s="28" t="s">
        <v>10</v>
      </c>
      <c r="B68" s="21">
        <v>1286657.6499999999</v>
      </c>
      <c r="D68" s="39"/>
    </row>
    <row r="69" spans="1:6" x14ac:dyDescent="0.2">
      <c r="A69" s="2" t="s">
        <v>11</v>
      </c>
      <c r="B69" s="20">
        <f>SUM(B70:B70)</f>
        <v>3679915.45</v>
      </c>
    </row>
    <row r="70" spans="1:6" x14ac:dyDescent="0.2">
      <c r="A70" s="28" t="s">
        <v>11</v>
      </c>
      <c r="B70" s="21">
        <v>3679915.45</v>
      </c>
      <c r="D70" s="39"/>
    </row>
    <row r="71" spans="1:6" x14ac:dyDescent="0.2">
      <c r="A71" s="2" t="s">
        <v>47</v>
      </c>
      <c r="B71" s="20">
        <f>SUM(B72)</f>
        <v>373349.63</v>
      </c>
    </row>
    <row r="72" spans="1:6" x14ac:dyDescent="0.2">
      <c r="A72" s="28" t="s">
        <v>47</v>
      </c>
      <c r="B72" s="21">
        <v>373349.63</v>
      </c>
      <c r="D72" s="39"/>
    </row>
    <row r="73" spans="1:6" x14ac:dyDescent="0.2">
      <c r="A73" s="2" t="s">
        <v>12</v>
      </c>
      <c r="B73" s="20">
        <f>SUM(B74:B74)</f>
        <v>2498555.9300000002</v>
      </c>
    </row>
    <row r="74" spans="1:6" ht="13.5" thickBot="1" x14ac:dyDescent="0.25">
      <c r="A74" s="28" t="s">
        <v>12</v>
      </c>
      <c r="B74" s="21">
        <v>2498555.9300000002</v>
      </c>
      <c r="D74" s="39"/>
      <c r="E74" s="5"/>
      <c r="F74" s="5"/>
    </row>
    <row r="75" spans="1:6" ht="13.5" thickBot="1" x14ac:dyDescent="0.25">
      <c r="A75" s="22" t="s">
        <v>13</v>
      </c>
      <c r="B75" s="15">
        <f>+B76+B78+B81+B83+B85</f>
        <v>3673886.21</v>
      </c>
    </row>
    <row r="76" spans="1:6" x14ac:dyDescent="0.2">
      <c r="A76" s="23" t="s">
        <v>31</v>
      </c>
      <c r="B76" s="20">
        <f>SUM(B77)</f>
        <v>302791.61</v>
      </c>
      <c r="E76" s="5"/>
      <c r="F76" s="5"/>
    </row>
    <row r="77" spans="1:6" x14ac:dyDescent="0.2">
      <c r="A77" s="26" t="s">
        <v>31</v>
      </c>
      <c r="B77" s="21">
        <v>302791.61</v>
      </c>
      <c r="D77" s="39"/>
    </row>
    <row r="78" spans="1:6" x14ac:dyDescent="0.2">
      <c r="A78" s="24" t="s">
        <v>14</v>
      </c>
      <c r="B78" s="20">
        <f>SUM(B79:B80)</f>
        <v>1674932.0099999998</v>
      </c>
    </row>
    <row r="79" spans="1:6" x14ac:dyDescent="0.2">
      <c r="A79" s="26" t="s">
        <v>17</v>
      </c>
      <c r="B79" s="21">
        <v>6000</v>
      </c>
      <c r="D79" s="39"/>
    </row>
    <row r="80" spans="1:6" x14ac:dyDescent="0.2">
      <c r="A80" s="26" t="s">
        <v>32</v>
      </c>
      <c r="B80" s="21">
        <v>1668932.0099999998</v>
      </c>
      <c r="D80" s="39"/>
    </row>
    <row r="81" spans="1:6" x14ac:dyDescent="0.2">
      <c r="A81" s="24" t="s">
        <v>82</v>
      </c>
      <c r="B81" s="20">
        <f>SUM(B82)</f>
        <v>161485.64000000004</v>
      </c>
      <c r="E81" s="5"/>
      <c r="F81" s="5"/>
    </row>
    <row r="82" spans="1:6" x14ac:dyDescent="0.2">
      <c r="A82" s="26" t="s">
        <v>87</v>
      </c>
      <c r="B82" s="21">
        <v>161485.64000000004</v>
      </c>
      <c r="D82" s="39"/>
    </row>
    <row r="83" spans="1:6" x14ac:dyDescent="0.2">
      <c r="A83" s="24" t="s">
        <v>53</v>
      </c>
      <c r="B83" s="20">
        <f>SUM(B84:B84)</f>
        <v>756996.84000000008</v>
      </c>
    </row>
    <row r="84" spans="1:6" x14ac:dyDescent="0.2">
      <c r="A84" s="26" t="s">
        <v>80</v>
      </c>
      <c r="B84" s="21">
        <v>756996.84000000008</v>
      </c>
      <c r="D84" s="39"/>
    </row>
    <row r="85" spans="1:6" x14ac:dyDescent="0.2">
      <c r="A85" s="24" t="s">
        <v>33</v>
      </c>
      <c r="B85" s="20">
        <f>SUM(B86)</f>
        <v>777680.1100000001</v>
      </c>
      <c r="E85" s="5"/>
      <c r="F85" s="5"/>
    </row>
    <row r="86" spans="1:6" ht="14.25" customHeight="1" thickBot="1" x14ac:dyDescent="0.25">
      <c r="A86" s="27" t="s">
        <v>34</v>
      </c>
      <c r="B86" s="25">
        <v>777680.1100000001</v>
      </c>
      <c r="D86" s="39"/>
      <c r="E86" s="5"/>
      <c r="F86" s="5"/>
    </row>
    <row r="87" spans="1:6" ht="14.25" customHeight="1" thickBot="1" x14ac:dyDescent="0.25">
      <c r="A87" s="22" t="s">
        <v>83</v>
      </c>
      <c r="B87" s="12">
        <v>31731468.329999998</v>
      </c>
      <c r="D87" s="39"/>
    </row>
    <row r="88" spans="1:6" ht="13.5" thickBot="1" x14ac:dyDescent="0.25">
      <c r="A88" s="17" t="s">
        <v>20</v>
      </c>
      <c r="B88" s="12">
        <f>SUM(B14,B87,B29,B39,B58,B75)</f>
        <v>69732888.959999993</v>
      </c>
      <c r="C88" s="6"/>
      <c r="D88" s="6"/>
    </row>
    <row r="89" spans="1:6" ht="13.5" thickBot="1" x14ac:dyDescent="0.25">
      <c r="A89" s="16" t="s">
        <v>19</v>
      </c>
      <c r="B89" s="18">
        <v>5228212.9800000004</v>
      </c>
      <c r="D89" s="5"/>
    </row>
    <row r="90" spans="1:6" ht="13.5" thickBot="1" x14ac:dyDescent="0.25">
      <c r="A90" s="29" t="s">
        <v>21</v>
      </c>
      <c r="B90" s="13">
        <f>+B88+B89</f>
        <v>74961101.939999998</v>
      </c>
      <c r="C90" s="38"/>
      <c r="D90" s="38"/>
    </row>
  </sheetData>
  <mergeCells count="4">
    <mergeCell ref="A5:B6"/>
    <mergeCell ref="A8:B9"/>
    <mergeCell ref="A11:B11"/>
    <mergeCell ref="A12:B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/>
  <rowBreaks count="1" manualBreakCount="1">
    <brk id="52" max="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workbookViewId="0">
      <selection activeCell="E22" sqref="E22"/>
    </sheetView>
  </sheetViews>
  <sheetFormatPr baseColWidth="10" defaultRowHeight="12.75" x14ac:dyDescent="0.2"/>
  <cols>
    <col min="1" max="1" width="46.7109375" style="4" customWidth="1"/>
    <col min="2" max="2" width="20.7109375" style="4" customWidth="1"/>
    <col min="3" max="3" width="11.42578125" style="4"/>
    <col min="4" max="4" width="25.5703125" style="4" customWidth="1"/>
    <col min="5" max="5" width="28.7109375" style="4" customWidth="1"/>
    <col min="6" max="16384" width="11.42578125" style="4"/>
  </cols>
  <sheetData>
    <row r="1" spans="1:3" x14ac:dyDescent="0.2">
      <c r="A1" s="7"/>
      <c r="B1" s="41"/>
      <c r="C1" s="41"/>
    </row>
    <row r="2" spans="1:3" x14ac:dyDescent="0.2">
      <c r="A2" s="7"/>
      <c r="B2" s="41"/>
      <c r="C2" s="41"/>
    </row>
    <row r="3" spans="1:3" x14ac:dyDescent="0.2">
      <c r="A3" s="7"/>
      <c r="B3" s="41"/>
      <c r="C3" s="41"/>
    </row>
    <row r="4" spans="1:3" x14ac:dyDescent="0.2">
      <c r="A4" s="7"/>
      <c r="B4" s="41"/>
      <c r="C4" s="41"/>
    </row>
    <row r="5" spans="1:3" x14ac:dyDescent="0.2">
      <c r="A5" s="68" t="s">
        <v>89</v>
      </c>
      <c r="B5" s="68"/>
      <c r="C5" s="42"/>
    </row>
    <row r="6" spans="1:3" ht="15" customHeight="1" x14ac:dyDescent="0.25">
      <c r="A6" s="43"/>
      <c r="B6" s="43"/>
    </row>
    <row r="7" spans="1:3" ht="12.75" customHeight="1" x14ac:dyDescent="0.2">
      <c r="A7" s="73" t="s">
        <v>92</v>
      </c>
      <c r="B7" s="73"/>
      <c r="C7" s="44"/>
    </row>
    <row r="8" spans="1:3" x14ac:dyDescent="0.2">
      <c r="A8" s="45"/>
      <c r="B8" s="45"/>
      <c r="C8" s="44"/>
    </row>
    <row r="9" spans="1:3" x14ac:dyDescent="0.2">
      <c r="A9" s="71" t="s">
        <v>91</v>
      </c>
      <c r="B9" s="71"/>
      <c r="C9" s="44"/>
    </row>
    <row r="10" spans="1:3" ht="13.5" thickBot="1" x14ac:dyDescent="0.25">
      <c r="A10" s="72"/>
      <c r="B10" s="72"/>
    </row>
    <row r="11" spans="1:3" ht="13.5" thickBot="1" x14ac:dyDescent="0.25">
      <c r="A11" s="46" t="s">
        <v>0</v>
      </c>
      <c r="B11" s="47" t="s">
        <v>15</v>
      </c>
    </row>
    <row r="12" spans="1:3" ht="13.5" thickBot="1" x14ac:dyDescent="0.25">
      <c r="A12" s="48" t="s">
        <v>6</v>
      </c>
      <c r="B12" s="49">
        <f>+B13+B15</f>
        <v>557490</v>
      </c>
    </row>
    <row r="13" spans="1:3" x14ac:dyDescent="0.2">
      <c r="A13" s="50" t="s">
        <v>7</v>
      </c>
      <c r="B13" s="51">
        <f>+B14</f>
        <v>158340</v>
      </c>
    </row>
    <row r="14" spans="1:3" x14ac:dyDescent="0.2">
      <c r="A14" s="52" t="s">
        <v>18</v>
      </c>
      <c r="B14" s="53">
        <v>158340</v>
      </c>
    </row>
    <row r="15" spans="1:3" x14ac:dyDescent="0.2">
      <c r="A15" s="54" t="s">
        <v>3</v>
      </c>
      <c r="B15" s="51">
        <f>+B16</f>
        <v>399150</v>
      </c>
    </row>
    <row r="16" spans="1:3" ht="13.5" thickBot="1" x14ac:dyDescent="0.25">
      <c r="A16" s="52" t="s">
        <v>22</v>
      </c>
      <c r="B16" s="53">
        <v>399150</v>
      </c>
    </row>
    <row r="17" spans="1:2" ht="13.5" thickBot="1" x14ac:dyDescent="0.25">
      <c r="A17" s="48" t="s">
        <v>9</v>
      </c>
      <c r="B17" s="49">
        <f>+B18+B20+B22</f>
        <v>594557.51</v>
      </c>
    </row>
    <row r="18" spans="1:2" x14ac:dyDescent="0.2">
      <c r="A18" s="50" t="s">
        <v>49</v>
      </c>
      <c r="B18" s="51">
        <f>+B19</f>
        <v>63000</v>
      </c>
    </row>
    <row r="19" spans="1:2" x14ac:dyDescent="0.2">
      <c r="A19" s="52" t="s">
        <v>93</v>
      </c>
      <c r="B19" s="53">
        <v>63000</v>
      </c>
    </row>
    <row r="20" spans="1:2" x14ac:dyDescent="0.2">
      <c r="A20" s="54" t="s">
        <v>71</v>
      </c>
      <c r="B20" s="51">
        <f>+B21</f>
        <v>86422.26</v>
      </c>
    </row>
    <row r="21" spans="1:2" x14ac:dyDescent="0.2">
      <c r="A21" s="52" t="s">
        <v>72</v>
      </c>
      <c r="B21" s="53">
        <v>86422.26</v>
      </c>
    </row>
    <row r="22" spans="1:2" x14ac:dyDescent="0.2">
      <c r="A22" s="54" t="s">
        <v>11</v>
      </c>
      <c r="B22" s="51">
        <f>+B23</f>
        <v>445135.25</v>
      </c>
    </row>
    <row r="23" spans="1:2" ht="13.5" thickBot="1" x14ac:dyDescent="0.25">
      <c r="A23" s="52" t="s">
        <v>11</v>
      </c>
      <c r="B23" s="53">
        <v>445135.25</v>
      </c>
    </row>
    <row r="24" spans="1:2" ht="13.5" thickBot="1" x14ac:dyDescent="0.25">
      <c r="A24" s="48" t="s">
        <v>13</v>
      </c>
      <c r="B24" s="49">
        <f>+B25+B28</f>
        <v>551993.56000000006</v>
      </c>
    </row>
    <row r="25" spans="1:2" x14ac:dyDescent="0.2">
      <c r="A25" s="50" t="s">
        <v>14</v>
      </c>
      <c r="B25" s="51">
        <f>SUM(B26:B27)</f>
        <v>51993.56</v>
      </c>
    </row>
    <row r="26" spans="1:2" x14ac:dyDescent="0.2">
      <c r="A26" s="52" t="s">
        <v>17</v>
      </c>
      <c r="B26" s="53">
        <v>310000</v>
      </c>
    </row>
    <row r="27" spans="1:2" x14ac:dyDescent="0.2">
      <c r="A27" s="52" t="s">
        <v>32</v>
      </c>
      <c r="B27" s="53">
        <v>-258006.44</v>
      </c>
    </row>
    <row r="28" spans="1:2" x14ac:dyDescent="0.2">
      <c r="A28" s="54" t="s">
        <v>33</v>
      </c>
      <c r="B28" s="51">
        <f>+B29</f>
        <v>500000</v>
      </c>
    </row>
    <row r="29" spans="1:2" ht="13.5" thickBot="1" x14ac:dyDescent="0.25">
      <c r="A29" s="52" t="s">
        <v>34</v>
      </c>
      <c r="B29" s="53">
        <v>500000</v>
      </c>
    </row>
    <row r="30" spans="1:2" ht="13.5" thickBot="1" x14ac:dyDescent="0.25">
      <c r="A30" s="55" t="s">
        <v>20</v>
      </c>
      <c r="B30" s="12">
        <f>+B12+B17+B24</f>
        <v>1704041.07</v>
      </c>
    </row>
    <row r="31" spans="1:2" ht="13.5" thickBot="1" x14ac:dyDescent="0.25">
      <c r="A31" s="56" t="s">
        <v>19</v>
      </c>
      <c r="B31" s="18">
        <v>78289.41</v>
      </c>
    </row>
    <row r="32" spans="1:2" ht="13.5" thickBot="1" x14ac:dyDescent="0.25">
      <c r="A32" s="29" t="s">
        <v>21</v>
      </c>
      <c r="B32" s="13">
        <f>+B30+B31</f>
        <v>1782330.48</v>
      </c>
    </row>
  </sheetData>
  <mergeCells count="4">
    <mergeCell ref="A5:B5"/>
    <mergeCell ref="A7:B7"/>
    <mergeCell ref="A9:B9"/>
    <mergeCell ref="A10:B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zoomScaleNormal="100" workbookViewId="0">
      <selection activeCell="E37" sqref="E37"/>
    </sheetView>
  </sheetViews>
  <sheetFormatPr baseColWidth="10" defaultRowHeight="12.75" x14ac:dyDescent="0.2"/>
  <cols>
    <col min="1" max="1" width="46.7109375" style="4" customWidth="1"/>
    <col min="2" max="2" width="20.7109375" style="4" customWidth="1"/>
    <col min="3" max="16384" width="11.42578125" style="4"/>
  </cols>
  <sheetData>
    <row r="1" spans="1:3" x14ac:dyDescent="0.2">
      <c r="A1" s="7"/>
      <c r="B1" s="41"/>
      <c r="C1" s="41"/>
    </row>
    <row r="2" spans="1:3" x14ac:dyDescent="0.2">
      <c r="A2" s="7"/>
      <c r="B2" s="41"/>
      <c r="C2" s="41"/>
    </row>
    <row r="3" spans="1:3" x14ac:dyDescent="0.2">
      <c r="A3" s="7"/>
      <c r="B3" s="41"/>
      <c r="C3" s="41"/>
    </row>
    <row r="4" spans="1:3" x14ac:dyDescent="0.2">
      <c r="A4" s="9"/>
      <c r="B4" s="57"/>
      <c r="C4" s="57"/>
    </row>
    <row r="5" spans="1:3" ht="15" customHeight="1" x14ac:dyDescent="0.2">
      <c r="A5" s="68" t="s">
        <v>89</v>
      </c>
      <c r="B5" s="68"/>
      <c r="C5" s="58"/>
    </row>
    <row r="6" spans="1:3" ht="15" customHeight="1" x14ac:dyDescent="0.25">
      <c r="A6" s="43"/>
      <c r="B6" s="43"/>
    </row>
    <row r="7" spans="1:3" x14ac:dyDescent="0.2">
      <c r="A7" s="73" t="s">
        <v>94</v>
      </c>
      <c r="B7" s="73"/>
    </row>
    <row r="8" spans="1:3" x14ac:dyDescent="0.2">
      <c r="A8" s="45"/>
      <c r="B8" s="45"/>
    </row>
    <row r="9" spans="1:3" x14ac:dyDescent="0.2">
      <c r="A9" s="71" t="s">
        <v>91</v>
      </c>
      <c r="B9" s="71"/>
    </row>
    <row r="10" spans="1:3" ht="13.5" thickBot="1" x14ac:dyDescent="0.25">
      <c r="A10" s="72"/>
      <c r="B10" s="72"/>
    </row>
    <row r="11" spans="1:3" ht="13.5" thickBot="1" x14ac:dyDescent="0.25">
      <c r="A11" s="46" t="s">
        <v>0</v>
      </c>
      <c r="B11" s="47" t="s">
        <v>15</v>
      </c>
    </row>
    <row r="12" spans="1:3" ht="13.5" thickBot="1" x14ac:dyDescent="0.25">
      <c r="A12" s="48" t="s">
        <v>37</v>
      </c>
      <c r="B12" s="49">
        <f>+B13+B15+B17+B21+B29+B37+B40</f>
        <v>164685448.72085997</v>
      </c>
    </row>
    <row r="13" spans="1:3" x14ac:dyDescent="0.2">
      <c r="A13" s="59" t="s">
        <v>57</v>
      </c>
      <c r="B13" s="51">
        <f>+B14</f>
        <v>3295545.4468700006</v>
      </c>
    </row>
    <row r="14" spans="1:3" x14ac:dyDescent="0.2">
      <c r="A14" s="60" t="s">
        <v>57</v>
      </c>
      <c r="B14" s="53">
        <v>3295545.4468700006</v>
      </c>
    </row>
    <row r="15" spans="1:3" x14ac:dyDescent="0.2">
      <c r="A15" s="59" t="s">
        <v>84</v>
      </c>
      <c r="B15" s="51">
        <f>+B16</f>
        <v>16646886.683759993</v>
      </c>
    </row>
    <row r="16" spans="1:3" x14ac:dyDescent="0.2">
      <c r="A16" s="60" t="s">
        <v>84</v>
      </c>
      <c r="B16" s="53">
        <v>16646886.683759993</v>
      </c>
    </row>
    <row r="17" spans="1:2" x14ac:dyDescent="0.2">
      <c r="A17" s="59" t="s">
        <v>1</v>
      </c>
      <c r="B17" s="51">
        <f>+SUM(B18:B20)</f>
        <v>12222407.077620003</v>
      </c>
    </row>
    <row r="18" spans="1:2" x14ac:dyDescent="0.2">
      <c r="A18" s="60" t="s">
        <v>95</v>
      </c>
      <c r="B18" s="53">
        <v>3885948.2216699985</v>
      </c>
    </row>
    <row r="19" spans="1:2" x14ac:dyDescent="0.2">
      <c r="A19" s="60" t="s">
        <v>54</v>
      </c>
      <c r="B19" s="53">
        <v>4629681.8139700033</v>
      </c>
    </row>
    <row r="20" spans="1:2" x14ac:dyDescent="0.2">
      <c r="A20" s="60" t="s">
        <v>96</v>
      </c>
      <c r="B20" s="53">
        <v>3706777.0419800011</v>
      </c>
    </row>
    <row r="21" spans="1:2" x14ac:dyDescent="0.2">
      <c r="A21" s="59" t="s">
        <v>35</v>
      </c>
      <c r="B21" s="51">
        <f>+SUM(B22:B28)</f>
        <v>68462247.655799985</v>
      </c>
    </row>
    <row r="22" spans="1:2" x14ac:dyDescent="0.2">
      <c r="A22" s="60" t="s">
        <v>97</v>
      </c>
      <c r="B22" s="53">
        <v>3705728.8345699995</v>
      </c>
    </row>
    <row r="23" spans="1:2" x14ac:dyDescent="0.2">
      <c r="A23" s="60" t="s">
        <v>55</v>
      </c>
      <c r="B23" s="53">
        <v>436934.5008600002</v>
      </c>
    </row>
    <row r="24" spans="1:2" x14ac:dyDescent="0.2">
      <c r="A24" s="60" t="s">
        <v>98</v>
      </c>
      <c r="B24" s="53">
        <v>2194624.3117099972</v>
      </c>
    </row>
    <row r="25" spans="1:2" x14ac:dyDescent="0.2">
      <c r="A25" s="60" t="s">
        <v>56</v>
      </c>
      <c r="B25" s="53">
        <v>50404540.71233999</v>
      </c>
    </row>
    <row r="26" spans="1:2" x14ac:dyDescent="0.2">
      <c r="A26" s="60" t="s">
        <v>36</v>
      </c>
      <c r="B26" s="53">
        <v>5805558.6906999955</v>
      </c>
    </row>
    <row r="27" spans="1:2" x14ac:dyDescent="0.2">
      <c r="A27" s="60" t="s">
        <v>99</v>
      </c>
      <c r="B27" s="53">
        <v>1003951.1243199997</v>
      </c>
    </row>
    <row r="28" spans="1:2" x14ac:dyDescent="0.2">
      <c r="A28" s="60" t="s">
        <v>100</v>
      </c>
      <c r="B28" s="53">
        <v>4910909.4813000029</v>
      </c>
    </row>
    <row r="29" spans="1:2" x14ac:dyDescent="0.2">
      <c r="A29" s="59" t="s">
        <v>26</v>
      </c>
      <c r="B29" s="51">
        <f>+SUM(B30:B36)</f>
        <v>37534059.192629986</v>
      </c>
    </row>
    <row r="30" spans="1:2" x14ac:dyDescent="0.2">
      <c r="A30" s="60" t="s">
        <v>101</v>
      </c>
      <c r="B30" s="53">
        <v>4932820.3781499919</v>
      </c>
    </row>
    <row r="31" spans="1:2" x14ac:dyDescent="0.2">
      <c r="A31" s="60" t="s">
        <v>102</v>
      </c>
      <c r="B31" s="53">
        <v>5655153.6813599942</v>
      </c>
    </row>
    <row r="32" spans="1:2" x14ac:dyDescent="0.2">
      <c r="A32" s="60" t="s">
        <v>103</v>
      </c>
      <c r="B32" s="53">
        <v>1900101.0682399995</v>
      </c>
    </row>
    <row r="33" spans="1:2" x14ac:dyDescent="0.2">
      <c r="A33" s="60" t="s">
        <v>104</v>
      </c>
      <c r="B33" s="53">
        <v>3722649.488390001</v>
      </c>
    </row>
    <row r="34" spans="1:2" x14ac:dyDescent="0.2">
      <c r="A34" s="60" t="s">
        <v>39</v>
      </c>
      <c r="B34" s="53">
        <v>3704041.8702299995</v>
      </c>
    </row>
    <row r="35" spans="1:2" x14ac:dyDescent="0.2">
      <c r="A35" s="60" t="s">
        <v>105</v>
      </c>
      <c r="B35" s="53">
        <v>11244865.869419992</v>
      </c>
    </row>
    <row r="36" spans="1:2" x14ac:dyDescent="0.2">
      <c r="A36" s="60" t="s">
        <v>106</v>
      </c>
      <c r="B36" s="53">
        <v>6374426.8368400056</v>
      </c>
    </row>
    <row r="37" spans="1:2" x14ac:dyDescent="0.2">
      <c r="A37" s="59" t="s">
        <v>27</v>
      </c>
      <c r="B37" s="51">
        <f>+SUM(B38:B39)</f>
        <v>7391808.6861700015</v>
      </c>
    </row>
    <row r="38" spans="1:2" x14ac:dyDescent="0.2">
      <c r="A38" s="60" t="s">
        <v>28</v>
      </c>
      <c r="B38" s="53">
        <v>1873558.5249300001</v>
      </c>
    </row>
    <row r="39" spans="1:2" x14ac:dyDescent="0.2">
      <c r="A39" s="60" t="s">
        <v>107</v>
      </c>
      <c r="B39" s="53">
        <v>5518250.1612400012</v>
      </c>
    </row>
    <row r="40" spans="1:2" x14ac:dyDescent="0.2">
      <c r="A40" s="59" t="s">
        <v>2</v>
      </c>
      <c r="B40" s="51">
        <f>+B41</f>
        <v>19132493.978009995</v>
      </c>
    </row>
    <row r="41" spans="1:2" ht="13.5" thickBot="1" x14ac:dyDescent="0.25">
      <c r="A41" s="60" t="s">
        <v>2</v>
      </c>
      <c r="B41" s="53">
        <v>19132493.978009995</v>
      </c>
    </row>
    <row r="42" spans="1:2" ht="13.5" thickBot="1" x14ac:dyDescent="0.25">
      <c r="A42" s="48" t="s">
        <v>4</v>
      </c>
      <c r="B42" s="49">
        <f>+B43+B47+B50+B55</f>
        <v>78224711.186829999</v>
      </c>
    </row>
    <row r="43" spans="1:2" x14ac:dyDescent="0.2">
      <c r="A43" s="59" t="s">
        <v>46</v>
      </c>
      <c r="B43" s="51">
        <f>SUM(B44:B46)</f>
        <v>11519656.823969999</v>
      </c>
    </row>
    <row r="44" spans="1:2" x14ac:dyDescent="0.2">
      <c r="A44" s="60" t="s">
        <v>77</v>
      </c>
      <c r="B44" s="53">
        <v>808070.58413000009</v>
      </c>
    </row>
    <row r="45" spans="1:2" x14ac:dyDescent="0.2">
      <c r="A45" s="60" t="s">
        <v>85</v>
      </c>
      <c r="B45" s="53">
        <v>5845218.1253399998</v>
      </c>
    </row>
    <row r="46" spans="1:2" x14ac:dyDescent="0.2">
      <c r="A46" s="60" t="s">
        <v>108</v>
      </c>
      <c r="B46" s="53">
        <v>4866368.1144999992</v>
      </c>
    </row>
    <row r="47" spans="1:2" x14ac:dyDescent="0.2">
      <c r="A47" s="59" t="s">
        <v>73</v>
      </c>
      <c r="B47" s="51">
        <f>+SUM(B48:B49)</f>
        <v>9307997.6592600029</v>
      </c>
    </row>
    <row r="48" spans="1:2" x14ac:dyDescent="0.2">
      <c r="A48" s="60" t="s">
        <v>109</v>
      </c>
      <c r="B48" s="53">
        <v>1515986.7066000006</v>
      </c>
    </row>
    <row r="49" spans="1:2" x14ac:dyDescent="0.2">
      <c r="A49" s="60" t="s">
        <v>74</v>
      </c>
      <c r="B49" s="53">
        <v>7792010.9526600018</v>
      </c>
    </row>
    <row r="50" spans="1:2" x14ac:dyDescent="0.2">
      <c r="A50" s="59" t="s">
        <v>23</v>
      </c>
      <c r="B50" s="51">
        <f>+SUM(B51:B54)</f>
        <v>33928677.771200001</v>
      </c>
    </row>
    <row r="51" spans="1:2" x14ac:dyDescent="0.2">
      <c r="A51" s="60" t="s">
        <v>24</v>
      </c>
      <c r="B51" s="53">
        <v>25188361.13350001</v>
      </c>
    </row>
    <row r="52" spans="1:2" x14ac:dyDescent="0.2">
      <c r="A52" s="60" t="s">
        <v>110</v>
      </c>
      <c r="B52" s="53">
        <v>1928440.4530499999</v>
      </c>
    </row>
    <row r="53" spans="1:2" x14ac:dyDescent="0.2">
      <c r="A53" s="60" t="s">
        <v>25</v>
      </c>
      <c r="B53" s="53">
        <v>4569502.4894499984</v>
      </c>
    </row>
    <row r="54" spans="1:2" x14ac:dyDescent="0.2">
      <c r="A54" s="60" t="s">
        <v>111</v>
      </c>
      <c r="B54" s="53">
        <v>2242373.6952</v>
      </c>
    </row>
    <row r="55" spans="1:2" x14ac:dyDescent="0.2">
      <c r="A55" s="59" t="s">
        <v>5</v>
      </c>
      <c r="B55" s="51">
        <f>+SUM(B56:B60)</f>
        <v>23468378.932399999</v>
      </c>
    </row>
    <row r="56" spans="1:2" x14ac:dyDescent="0.2">
      <c r="A56" s="60" t="s">
        <v>48</v>
      </c>
      <c r="B56" s="53">
        <v>10283634.626259999</v>
      </c>
    </row>
    <row r="57" spans="1:2" x14ac:dyDescent="0.2">
      <c r="A57" s="60" t="s">
        <v>75</v>
      </c>
      <c r="B57" s="53">
        <v>7064051.804969999</v>
      </c>
    </row>
    <row r="58" spans="1:2" x14ac:dyDescent="0.2">
      <c r="A58" s="60" t="s">
        <v>112</v>
      </c>
      <c r="B58" s="53">
        <v>2869064.0630800007</v>
      </c>
    </row>
    <row r="59" spans="1:2" x14ac:dyDescent="0.2">
      <c r="A59" s="60" t="s">
        <v>86</v>
      </c>
      <c r="B59" s="53">
        <v>1765070.8513599997</v>
      </c>
    </row>
    <row r="60" spans="1:2" ht="13.5" thickBot="1" x14ac:dyDescent="0.25">
      <c r="A60" s="61" t="s">
        <v>76</v>
      </c>
      <c r="B60" s="62">
        <v>1486557.5867300003</v>
      </c>
    </row>
    <row r="61" spans="1:2" ht="13.5" thickBot="1" x14ac:dyDescent="0.25">
      <c r="A61" s="48" t="s">
        <v>6</v>
      </c>
      <c r="B61" s="49">
        <f>+B62+B69+B74+B77+B79+B82+B87</f>
        <v>210861733.86791998</v>
      </c>
    </row>
    <row r="62" spans="1:2" x14ac:dyDescent="0.2">
      <c r="A62" s="59" t="s">
        <v>7</v>
      </c>
      <c r="B62" s="51">
        <f>SUM(B63:B68)</f>
        <v>83901386.71995002</v>
      </c>
    </row>
    <row r="63" spans="1:2" x14ac:dyDescent="0.2">
      <c r="A63" s="60" t="s">
        <v>113</v>
      </c>
      <c r="B63" s="53">
        <v>1727878.0472799998</v>
      </c>
    </row>
    <row r="64" spans="1:2" x14ac:dyDescent="0.2">
      <c r="A64" s="60" t="s">
        <v>7</v>
      </c>
      <c r="B64" s="53">
        <v>7673331.4250099994</v>
      </c>
    </row>
    <row r="65" spans="1:2" x14ac:dyDescent="0.2">
      <c r="A65" s="60" t="s">
        <v>18</v>
      </c>
      <c r="B65" s="53">
        <v>55636332.436330006</v>
      </c>
    </row>
    <row r="66" spans="1:2" x14ac:dyDescent="0.2">
      <c r="A66" s="60" t="s">
        <v>60</v>
      </c>
      <c r="B66" s="53">
        <v>5099131.1512400014</v>
      </c>
    </row>
    <row r="67" spans="1:2" x14ac:dyDescent="0.2">
      <c r="A67" s="60" t="s">
        <v>62</v>
      </c>
      <c r="B67" s="53">
        <v>4641733.6506700013</v>
      </c>
    </row>
    <row r="68" spans="1:2" x14ac:dyDescent="0.2">
      <c r="A68" s="60" t="s">
        <v>61</v>
      </c>
      <c r="B68" s="53">
        <v>9122980.00942</v>
      </c>
    </row>
    <row r="69" spans="1:2" x14ac:dyDescent="0.2">
      <c r="A69" s="59" t="s">
        <v>64</v>
      </c>
      <c r="B69" s="51">
        <f>+SUM(B70:B73)</f>
        <v>24145549.974260002</v>
      </c>
    </row>
    <row r="70" spans="1:2" x14ac:dyDescent="0.2">
      <c r="A70" s="60" t="s">
        <v>114</v>
      </c>
      <c r="B70" s="53">
        <v>5179883.0797499986</v>
      </c>
    </row>
    <row r="71" spans="1:2" x14ac:dyDescent="0.2">
      <c r="A71" s="60" t="s">
        <v>115</v>
      </c>
      <c r="B71" s="53">
        <v>533440.28516000009</v>
      </c>
    </row>
    <row r="72" spans="1:2" x14ac:dyDescent="0.2">
      <c r="A72" s="60" t="s">
        <v>116</v>
      </c>
      <c r="B72" s="53">
        <v>15409012.938980002</v>
      </c>
    </row>
    <row r="73" spans="1:2" x14ac:dyDescent="0.2">
      <c r="A73" s="60" t="s">
        <v>65</v>
      </c>
      <c r="B73" s="53">
        <v>3023213.6703699999</v>
      </c>
    </row>
    <row r="74" spans="1:2" x14ac:dyDescent="0.2">
      <c r="A74" s="59" t="s">
        <v>50</v>
      </c>
      <c r="B74" s="51">
        <f>+SUM(B75:B76)</f>
        <v>15061797.899219988</v>
      </c>
    </row>
    <row r="75" spans="1:2" x14ac:dyDescent="0.2">
      <c r="A75" s="60" t="s">
        <v>50</v>
      </c>
      <c r="B75" s="53">
        <v>11244127.260519989</v>
      </c>
    </row>
    <row r="76" spans="1:2" x14ac:dyDescent="0.2">
      <c r="A76" s="60" t="s">
        <v>117</v>
      </c>
      <c r="B76" s="53">
        <v>3817670.6386999995</v>
      </c>
    </row>
    <row r="77" spans="1:2" x14ac:dyDescent="0.2">
      <c r="A77" s="59" t="s">
        <v>58</v>
      </c>
      <c r="B77" s="51">
        <f>+B78</f>
        <v>49352892.35544996</v>
      </c>
    </row>
    <row r="78" spans="1:2" x14ac:dyDescent="0.2">
      <c r="A78" s="60" t="s">
        <v>59</v>
      </c>
      <c r="B78" s="53">
        <v>49352892.35544996</v>
      </c>
    </row>
    <row r="79" spans="1:2" x14ac:dyDescent="0.2">
      <c r="A79" s="59" t="s">
        <v>63</v>
      </c>
      <c r="B79" s="51">
        <f>SUM(B80:B81)</f>
        <v>10753361.304060005</v>
      </c>
    </row>
    <row r="80" spans="1:2" x14ac:dyDescent="0.2">
      <c r="A80" s="60" t="s">
        <v>118</v>
      </c>
      <c r="B80" s="53">
        <v>5972785.6202000016</v>
      </c>
    </row>
    <row r="81" spans="1:2" x14ac:dyDescent="0.2">
      <c r="A81" s="60" t="s">
        <v>63</v>
      </c>
      <c r="B81" s="53">
        <v>4780575.683860003</v>
      </c>
    </row>
    <row r="82" spans="1:2" x14ac:dyDescent="0.2">
      <c r="A82" s="59" t="s">
        <v>8</v>
      </c>
      <c r="B82" s="51">
        <f>SUM(B83:B86)</f>
        <v>18978752.005470004</v>
      </c>
    </row>
    <row r="83" spans="1:2" x14ac:dyDescent="0.2">
      <c r="A83" s="60" t="s">
        <v>119</v>
      </c>
      <c r="B83" s="53">
        <v>6386753.9617800033</v>
      </c>
    </row>
    <row r="84" spans="1:2" x14ac:dyDescent="0.2">
      <c r="A84" s="60" t="s">
        <v>51</v>
      </c>
      <c r="B84" s="53">
        <v>6193286.1323800012</v>
      </c>
    </row>
    <row r="85" spans="1:2" x14ac:dyDescent="0.2">
      <c r="A85" s="60" t="s">
        <v>44</v>
      </c>
      <c r="B85" s="53">
        <v>1054523.7805999999</v>
      </c>
    </row>
    <row r="86" spans="1:2" x14ac:dyDescent="0.2">
      <c r="A86" s="60" t="s">
        <v>52</v>
      </c>
      <c r="B86" s="53">
        <v>5344188.1307099992</v>
      </c>
    </row>
    <row r="87" spans="1:2" x14ac:dyDescent="0.2">
      <c r="A87" s="59" t="s">
        <v>3</v>
      </c>
      <c r="B87" s="51">
        <f>+SUM(B88:B90)</f>
        <v>8667993.6095100027</v>
      </c>
    </row>
    <row r="88" spans="1:2" x14ac:dyDescent="0.2">
      <c r="A88" s="60" t="s">
        <v>22</v>
      </c>
      <c r="B88" s="53">
        <v>3567975.9628600036</v>
      </c>
    </row>
    <row r="89" spans="1:2" x14ac:dyDescent="0.2">
      <c r="A89" s="60" t="s">
        <v>120</v>
      </c>
      <c r="B89" s="53">
        <v>2437365.9497599998</v>
      </c>
    </row>
    <row r="90" spans="1:2" ht="13.5" thickBot="1" x14ac:dyDescent="0.25">
      <c r="A90" s="60" t="s">
        <v>3</v>
      </c>
      <c r="B90" s="53">
        <v>2662651.6968899998</v>
      </c>
    </row>
    <row r="91" spans="1:2" ht="13.5" thickBot="1" x14ac:dyDescent="0.25">
      <c r="A91" s="48" t="s">
        <v>9</v>
      </c>
      <c r="B91" s="49">
        <f>+B92+B95+B99+B102+B104+B110+B114+B116</f>
        <v>121816678.27058998</v>
      </c>
    </row>
    <row r="92" spans="1:2" x14ac:dyDescent="0.2">
      <c r="A92" s="76" t="s">
        <v>38</v>
      </c>
      <c r="B92" s="77">
        <f>+SUM(B93:B94)</f>
        <v>7179276.4210500009</v>
      </c>
    </row>
    <row r="93" spans="1:2" x14ac:dyDescent="0.2">
      <c r="A93" s="60" t="s">
        <v>121</v>
      </c>
      <c r="B93" s="53">
        <v>2372157.4571599998</v>
      </c>
    </row>
    <row r="94" spans="1:2" x14ac:dyDescent="0.2">
      <c r="A94" s="60" t="s">
        <v>30</v>
      </c>
      <c r="B94" s="53">
        <v>4807118.9638900012</v>
      </c>
    </row>
    <row r="95" spans="1:2" x14ac:dyDescent="0.2">
      <c r="A95" s="59" t="s">
        <v>49</v>
      </c>
      <c r="B95" s="51">
        <f>+SUM(B96:B98)</f>
        <v>2373391.4559599999</v>
      </c>
    </row>
    <row r="96" spans="1:2" x14ac:dyDescent="0.2">
      <c r="A96" s="60" t="s">
        <v>69</v>
      </c>
      <c r="B96" s="53">
        <v>668509.97164999996</v>
      </c>
    </row>
    <row r="97" spans="1:2" x14ac:dyDescent="0.2">
      <c r="A97" s="60" t="s">
        <v>70</v>
      </c>
      <c r="B97" s="53">
        <v>1057626.9146400001</v>
      </c>
    </row>
    <row r="98" spans="1:2" x14ac:dyDescent="0.2">
      <c r="A98" s="60" t="s">
        <v>93</v>
      </c>
      <c r="B98" s="53">
        <v>647254.56966999976</v>
      </c>
    </row>
    <row r="99" spans="1:2" x14ac:dyDescent="0.2">
      <c r="A99" s="59" t="s">
        <v>29</v>
      </c>
      <c r="B99" s="51">
        <f>+SUM(B100:B101)</f>
        <v>13614155.094599988</v>
      </c>
    </row>
    <row r="100" spans="1:2" x14ac:dyDescent="0.2">
      <c r="A100" s="60" t="s">
        <v>122</v>
      </c>
      <c r="B100" s="53">
        <v>3085071.1829600008</v>
      </c>
    </row>
    <row r="101" spans="1:2" x14ac:dyDescent="0.2">
      <c r="A101" s="60" t="s">
        <v>43</v>
      </c>
      <c r="B101" s="53">
        <v>10529083.911639988</v>
      </c>
    </row>
    <row r="102" spans="1:2" x14ac:dyDescent="0.2">
      <c r="A102" s="59" t="s">
        <v>71</v>
      </c>
      <c r="B102" s="51">
        <f>+B103</f>
        <v>3858208.1386099989</v>
      </c>
    </row>
    <row r="103" spans="1:2" x14ac:dyDescent="0.2">
      <c r="A103" s="60" t="s">
        <v>72</v>
      </c>
      <c r="B103" s="53">
        <v>3858208.1386099989</v>
      </c>
    </row>
    <row r="104" spans="1:2" x14ac:dyDescent="0.2">
      <c r="A104" s="59" t="s">
        <v>10</v>
      </c>
      <c r="B104" s="51">
        <f>+SUM(B105:B109)</f>
        <v>10940861.049679996</v>
      </c>
    </row>
    <row r="105" spans="1:2" x14ac:dyDescent="0.2">
      <c r="A105" s="60" t="s">
        <v>123</v>
      </c>
      <c r="B105" s="53">
        <v>910159.9595499998</v>
      </c>
    </row>
    <row r="106" spans="1:2" x14ac:dyDescent="0.2">
      <c r="A106" s="60" t="s">
        <v>10</v>
      </c>
      <c r="B106" s="53">
        <v>4321162.2297599977</v>
      </c>
    </row>
    <row r="107" spans="1:2" x14ac:dyDescent="0.2">
      <c r="A107" s="60" t="s">
        <v>67</v>
      </c>
      <c r="B107" s="53">
        <v>1849054.0695899993</v>
      </c>
    </row>
    <row r="108" spans="1:2" x14ac:dyDescent="0.2">
      <c r="A108" s="60" t="s">
        <v>45</v>
      </c>
      <c r="B108" s="53">
        <v>1694645.6335500004</v>
      </c>
    </row>
    <row r="109" spans="1:2" x14ac:dyDescent="0.2">
      <c r="A109" s="60" t="s">
        <v>68</v>
      </c>
      <c r="B109" s="53">
        <v>2165839.1572299991</v>
      </c>
    </row>
    <row r="110" spans="1:2" x14ac:dyDescent="0.2">
      <c r="A110" s="59" t="s">
        <v>11</v>
      </c>
      <c r="B110" s="51">
        <f>+SUM(B111:B113)</f>
        <v>44800358.875590004</v>
      </c>
    </row>
    <row r="111" spans="1:2" x14ac:dyDescent="0.2">
      <c r="A111" s="60" t="s">
        <v>124</v>
      </c>
      <c r="B111" s="53">
        <v>32825263.094719999</v>
      </c>
    </row>
    <row r="112" spans="1:2" x14ac:dyDescent="0.2">
      <c r="A112" s="60" t="s">
        <v>11</v>
      </c>
      <c r="B112" s="53">
        <v>10550434.243540006</v>
      </c>
    </row>
    <row r="113" spans="1:2" x14ac:dyDescent="0.2">
      <c r="A113" s="78" t="s">
        <v>40</v>
      </c>
      <c r="B113" s="79">
        <v>1424661.5373299993</v>
      </c>
    </row>
    <row r="114" spans="1:2" x14ac:dyDescent="0.2">
      <c r="A114" s="59" t="s">
        <v>47</v>
      </c>
      <c r="B114" s="51">
        <f>+B115</f>
        <v>2655123.3062099991</v>
      </c>
    </row>
    <row r="115" spans="1:2" x14ac:dyDescent="0.2">
      <c r="A115" s="60" t="s">
        <v>47</v>
      </c>
      <c r="B115" s="53">
        <v>2655123.3062099991</v>
      </c>
    </row>
    <row r="116" spans="1:2" x14ac:dyDescent="0.2">
      <c r="A116" s="59" t="s">
        <v>12</v>
      </c>
      <c r="B116" s="51">
        <f>+SUM(B117:B124)</f>
        <v>36395303.928890005</v>
      </c>
    </row>
    <row r="117" spans="1:2" x14ac:dyDescent="0.2">
      <c r="A117" s="60" t="s">
        <v>16</v>
      </c>
      <c r="B117" s="53">
        <v>3824948.9527900005</v>
      </c>
    </row>
    <row r="118" spans="1:2" x14ac:dyDescent="0.2">
      <c r="A118" s="60" t="s">
        <v>41</v>
      </c>
      <c r="B118" s="53">
        <v>2725278.0582300015</v>
      </c>
    </row>
    <row r="119" spans="1:2" x14ac:dyDescent="0.2">
      <c r="A119" s="60" t="s">
        <v>42</v>
      </c>
      <c r="B119" s="53">
        <v>945031.4249300001</v>
      </c>
    </row>
    <row r="120" spans="1:2" x14ac:dyDescent="0.2">
      <c r="A120" s="60" t="s">
        <v>125</v>
      </c>
      <c r="B120" s="53">
        <v>2026450.47291</v>
      </c>
    </row>
    <row r="121" spans="1:2" x14ac:dyDescent="0.2">
      <c r="A121" s="60" t="s">
        <v>66</v>
      </c>
      <c r="B121" s="53">
        <v>6702244.8495099945</v>
      </c>
    </row>
    <row r="122" spans="1:2" x14ac:dyDescent="0.2">
      <c r="A122" s="60" t="s">
        <v>126</v>
      </c>
      <c r="B122" s="53">
        <v>2307504.6346000005</v>
      </c>
    </row>
    <row r="123" spans="1:2" x14ac:dyDescent="0.2">
      <c r="A123" s="60" t="s">
        <v>12</v>
      </c>
      <c r="B123" s="53">
        <v>12327142.033160005</v>
      </c>
    </row>
    <row r="124" spans="1:2" ht="13.5" thickBot="1" x14ac:dyDescent="0.25">
      <c r="A124" s="60" t="s">
        <v>127</v>
      </c>
      <c r="B124" s="53">
        <v>5536703.5027600024</v>
      </c>
    </row>
    <row r="125" spans="1:2" ht="13.5" thickBot="1" x14ac:dyDescent="0.25">
      <c r="A125" s="48" t="s">
        <v>13</v>
      </c>
      <c r="B125" s="12">
        <f>+B126+B128+B134+B136+B140</f>
        <v>98356390.763990015</v>
      </c>
    </row>
    <row r="126" spans="1:2" x14ac:dyDescent="0.2">
      <c r="A126" s="59" t="s">
        <v>31</v>
      </c>
      <c r="B126" s="51">
        <f>+B127</f>
        <v>8753604.6784300003</v>
      </c>
    </row>
    <row r="127" spans="1:2" x14ac:dyDescent="0.2">
      <c r="A127" s="60" t="s">
        <v>31</v>
      </c>
      <c r="B127" s="53">
        <v>8753604.6784300003</v>
      </c>
    </row>
    <row r="128" spans="1:2" x14ac:dyDescent="0.2">
      <c r="A128" s="59" t="s">
        <v>14</v>
      </c>
      <c r="B128" s="51">
        <f>+SUM(B129:B133)</f>
        <v>54165068.03574001</v>
      </c>
    </row>
    <row r="129" spans="1:2" x14ac:dyDescent="0.2">
      <c r="A129" s="60" t="s">
        <v>79</v>
      </c>
      <c r="B129" s="53">
        <v>3902610.1215099995</v>
      </c>
    </row>
    <row r="130" spans="1:2" x14ac:dyDescent="0.2">
      <c r="A130" s="60" t="s">
        <v>17</v>
      </c>
      <c r="B130" s="53">
        <v>4527738.4623899991</v>
      </c>
    </row>
    <row r="131" spans="1:2" x14ac:dyDescent="0.2">
      <c r="A131" s="60" t="s">
        <v>128</v>
      </c>
      <c r="B131" s="53">
        <v>8297453.0645800112</v>
      </c>
    </row>
    <row r="132" spans="1:2" x14ac:dyDescent="0.2">
      <c r="A132" s="60" t="s">
        <v>32</v>
      </c>
      <c r="B132" s="53">
        <v>33761327.393150009</v>
      </c>
    </row>
    <row r="133" spans="1:2" x14ac:dyDescent="0.2">
      <c r="A133" s="60" t="s">
        <v>78</v>
      </c>
      <c r="B133" s="53">
        <v>3675938.9941099985</v>
      </c>
    </row>
    <row r="134" spans="1:2" x14ac:dyDescent="0.2">
      <c r="A134" s="59" t="s">
        <v>82</v>
      </c>
      <c r="B134" s="51">
        <f>+B135</f>
        <v>1088021.7286600003</v>
      </c>
    </row>
    <row r="135" spans="1:2" x14ac:dyDescent="0.2">
      <c r="A135" s="60" t="s">
        <v>87</v>
      </c>
      <c r="B135" s="53">
        <v>1088021.7286600003</v>
      </c>
    </row>
    <row r="136" spans="1:2" x14ac:dyDescent="0.2">
      <c r="A136" s="59" t="s">
        <v>53</v>
      </c>
      <c r="B136" s="51">
        <f>+SUM(B137:B139)</f>
        <v>32875110.971980002</v>
      </c>
    </row>
    <row r="137" spans="1:2" x14ac:dyDescent="0.2">
      <c r="A137" s="60" t="s">
        <v>129</v>
      </c>
      <c r="B137" s="53">
        <v>11989299.484299993</v>
      </c>
    </row>
    <row r="138" spans="1:2" x14ac:dyDescent="0.2">
      <c r="A138" s="60" t="s">
        <v>81</v>
      </c>
      <c r="B138" s="53">
        <v>2238376.7099000001</v>
      </c>
    </row>
    <row r="139" spans="1:2" x14ac:dyDescent="0.2">
      <c r="A139" s="60" t="s">
        <v>80</v>
      </c>
      <c r="B139" s="53">
        <v>18647434.777780008</v>
      </c>
    </row>
    <row r="140" spans="1:2" x14ac:dyDescent="0.2">
      <c r="A140" s="59" t="s">
        <v>33</v>
      </c>
      <c r="B140" s="51">
        <f>+B141</f>
        <v>1474585.3491800001</v>
      </c>
    </row>
    <row r="141" spans="1:2" ht="13.5" thickBot="1" x14ac:dyDescent="0.25">
      <c r="A141" s="60" t="s">
        <v>34</v>
      </c>
      <c r="B141" s="53">
        <v>1474585.3491800001</v>
      </c>
    </row>
    <row r="142" spans="1:2" ht="13.5" thickBot="1" x14ac:dyDescent="0.25">
      <c r="A142" s="48" t="s">
        <v>83</v>
      </c>
      <c r="B142" s="12">
        <v>20504823.460820001</v>
      </c>
    </row>
    <row r="143" spans="1:2" ht="13.5" thickBot="1" x14ac:dyDescent="0.25">
      <c r="A143" s="55" t="s">
        <v>20</v>
      </c>
      <c r="B143" s="12">
        <f>+B12+B42+B61+B91+B125+B142</f>
        <v>694449786.27100992</v>
      </c>
    </row>
    <row r="144" spans="1:2" ht="13.5" thickBot="1" x14ac:dyDescent="0.25">
      <c r="A144" s="63" t="s">
        <v>19</v>
      </c>
      <c r="B144" s="18">
        <v>0</v>
      </c>
    </row>
    <row r="145" spans="1:2" ht="13.5" thickBot="1" x14ac:dyDescent="0.25">
      <c r="A145" s="55" t="s">
        <v>21</v>
      </c>
      <c r="B145" s="13">
        <f>+B143+B144</f>
        <v>694449786.27100992</v>
      </c>
    </row>
    <row r="150" spans="1:2" x14ac:dyDescent="0.2">
      <c r="A150" s="64"/>
    </row>
    <row r="152" spans="1:2" x14ac:dyDescent="0.2">
      <c r="A152" s="7"/>
    </row>
  </sheetData>
  <mergeCells count="4">
    <mergeCell ref="A5:B5"/>
    <mergeCell ref="A7:B7"/>
    <mergeCell ref="A9:B9"/>
    <mergeCell ref="A10:B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ax="1" man="1"/>
    <brk id="113" max="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zoomScaleNormal="100" workbookViewId="0">
      <selection activeCell="D37" sqref="D37"/>
    </sheetView>
  </sheetViews>
  <sheetFormatPr baseColWidth="10" defaultRowHeight="12.75" x14ac:dyDescent="0.2"/>
  <cols>
    <col min="1" max="1" width="46.7109375" style="4" customWidth="1"/>
    <col min="2" max="2" width="20.7109375" style="4" customWidth="1"/>
    <col min="3" max="16384" width="11.42578125" style="4"/>
  </cols>
  <sheetData>
    <row r="1" spans="1:3" x14ac:dyDescent="0.2">
      <c r="A1" s="7"/>
      <c r="B1" s="41"/>
      <c r="C1" s="41"/>
    </row>
    <row r="2" spans="1:3" x14ac:dyDescent="0.2">
      <c r="A2" s="7"/>
      <c r="B2" s="41"/>
      <c r="C2" s="41"/>
    </row>
    <row r="3" spans="1:3" x14ac:dyDescent="0.2">
      <c r="A3" s="7"/>
      <c r="B3" s="41"/>
      <c r="C3" s="41"/>
    </row>
    <row r="4" spans="1:3" x14ac:dyDescent="0.2">
      <c r="A4" s="9"/>
      <c r="B4" s="57"/>
      <c r="C4" s="57"/>
    </row>
    <row r="5" spans="1:3" ht="15" customHeight="1" x14ac:dyDescent="0.2">
      <c r="A5" s="68" t="s">
        <v>89</v>
      </c>
      <c r="B5" s="68"/>
      <c r="C5" s="58"/>
    </row>
    <row r="6" spans="1:3" ht="15" customHeight="1" x14ac:dyDescent="0.25">
      <c r="A6" s="43"/>
      <c r="B6" s="43"/>
    </row>
    <row r="7" spans="1:3" ht="12.75" customHeight="1" x14ac:dyDescent="0.2">
      <c r="A7" s="73" t="s">
        <v>130</v>
      </c>
      <c r="B7" s="73"/>
    </row>
    <row r="8" spans="1:3" x14ac:dyDescent="0.2">
      <c r="A8" s="45"/>
      <c r="B8" s="45"/>
    </row>
    <row r="9" spans="1:3" x14ac:dyDescent="0.2">
      <c r="A9" s="71" t="s">
        <v>91</v>
      </c>
      <c r="B9" s="71"/>
    </row>
    <row r="10" spans="1:3" ht="13.5" thickBot="1" x14ac:dyDescent="0.25">
      <c r="A10" s="72"/>
      <c r="B10" s="72"/>
    </row>
    <row r="11" spans="1:3" ht="13.5" thickBot="1" x14ac:dyDescent="0.25">
      <c r="A11" s="46" t="s">
        <v>0</v>
      </c>
      <c r="B11" s="47" t="s">
        <v>15</v>
      </c>
    </row>
    <row r="12" spans="1:3" ht="13.5" thickBot="1" x14ac:dyDescent="0.25">
      <c r="A12" s="48" t="s">
        <v>6</v>
      </c>
      <c r="B12" s="49">
        <f>+B13</f>
        <v>22080</v>
      </c>
    </row>
    <row r="13" spans="1:3" x14ac:dyDescent="0.2">
      <c r="A13" s="59" t="s">
        <v>3</v>
      </c>
      <c r="B13" s="51">
        <f>+SUM(B14:B14)</f>
        <v>22080</v>
      </c>
    </row>
    <row r="14" spans="1:3" ht="13.5" thickBot="1" x14ac:dyDescent="0.25">
      <c r="A14" s="60" t="s">
        <v>120</v>
      </c>
      <c r="B14" s="53">
        <v>22080</v>
      </c>
    </row>
    <row r="15" spans="1:3" ht="13.5" thickBot="1" x14ac:dyDescent="0.25">
      <c r="A15" s="55" t="s">
        <v>20</v>
      </c>
      <c r="B15" s="12">
        <f>+B12</f>
        <v>22080</v>
      </c>
    </row>
    <row r="16" spans="1:3" ht="13.5" thickBot="1" x14ac:dyDescent="0.25">
      <c r="A16" s="63" t="s">
        <v>19</v>
      </c>
      <c r="B16" s="18">
        <v>0</v>
      </c>
    </row>
    <row r="17" spans="1:2" ht="13.5" thickBot="1" x14ac:dyDescent="0.25">
      <c r="A17" s="55" t="s">
        <v>21</v>
      </c>
      <c r="B17" s="13">
        <f>+B15+B16</f>
        <v>22080</v>
      </c>
    </row>
  </sheetData>
  <mergeCells count="4">
    <mergeCell ref="A5:B5"/>
    <mergeCell ref="A7:B7"/>
    <mergeCell ref="A9:B9"/>
    <mergeCell ref="A10:B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rowBreaks count="1" manualBreakCount="1">
    <brk id="5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zoomScaleNormal="100" workbookViewId="0">
      <selection activeCell="H52" sqref="H52"/>
    </sheetView>
  </sheetViews>
  <sheetFormatPr baseColWidth="10" defaultRowHeight="12.75" x14ac:dyDescent="0.2"/>
  <cols>
    <col min="1" max="1" width="46.7109375" style="4" customWidth="1"/>
    <col min="2" max="2" width="20.7109375" style="4" customWidth="1"/>
    <col min="3" max="16384" width="11.42578125" style="4"/>
  </cols>
  <sheetData>
    <row r="1" spans="1:3" x14ac:dyDescent="0.2">
      <c r="A1" s="7"/>
      <c r="B1" s="41"/>
      <c r="C1" s="41"/>
    </row>
    <row r="2" spans="1:3" x14ac:dyDescent="0.2">
      <c r="A2" s="7"/>
      <c r="B2" s="41"/>
      <c r="C2" s="41"/>
    </row>
    <row r="3" spans="1:3" x14ac:dyDescent="0.2">
      <c r="A3" s="7"/>
      <c r="B3" s="41"/>
      <c r="C3" s="41"/>
    </row>
    <row r="4" spans="1:3" x14ac:dyDescent="0.2">
      <c r="A4" s="9"/>
      <c r="B4" s="57"/>
      <c r="C4" s="57"/>
    </row>
    <row r="5" spans="1:3" ht="15" customHeight="1" x14ac:dyDescent="0.2">
      <c r="A5" s="68" t="s">
        <v>89</v>
      </c>
      <c r="B5" s="68"/>
      <c r="C5" s="58"/>
    </row>
    <row r="6" spans="1:3" ht="15" customHeight="1" x14ac:dyDescent="0.25">
      <c r="A6" s="43"/>
      <c r="B6" s="43"/>
      <c r="C6" s="35"/>
    </row>
    <row r="7" spans="1:3" ht="12.75" customHeight="1" x14ac:dyDescent="0.2">
      <c r="A7" s="73" t="s">
        <v>131</v>
      </c>
      <c r="B7" s="73"/>
      <c r="C7" s="44"/>
    </row>
    <row r="8" spans="1:3" x14ac:dyDescent="0.2">
      <c r="A8" s="44"/>
      <c r="B8" s="44"/>
      <c r="C8" s="44"/>
    </row>
    <row r="9" spans="1:3" x14ac:dyDescent="0.2">
      <c r="A9" s="71" t="s">
        <v>91</v>
      </c>
      <c r="B9" s="71"/>
      <c r="C9" s="65"/>
    </row>
    <row r="10" spans="1:3" ht="13.5" thickBot="1" x14ac:dyDescent="0.25">
      <c r="A10" s="72"/>
      <c r="B10" s="72"/>
    </row>
    <row r="11" spans="1:3" ht="13.5" thickBot="1" x14ac:dyDescent="0.25">
      <c r="A11" s="46" t="s">
        <v>0</v>
      </c>
      <c r="B11" s="47" t="s">
        <v>15</v>
      </c>
    </row>
    <row r="12" spans="1:3" ht="13.5" thickBot="1" x14ac:dyDescent="0.25">
      <c r="A12" s="48" t="s">
        <v>37</v>
      </c>
      <c r="B12" s="49">
        <f>B13+B15+B17+B20+B26+B28</f>
        <v>4486116.41</v>
      </c>
    </row>
    <row r="13" spans="1:3" x14ac:dyDescent="0.2">
      <c r="A13" s="54" t="s">
        <v>57</v>
      </c>
      <c r="B13" s="51">
        <f>B14</f>
        <v>50782.53</v>
      </c>
    </row>
    <row r="14" spans="1:3" x14ac:dyDescent="0.2">
      <c r="A14" s="60" t="s">
        <v>57</v>
      </c>
      <c r="B14" s="53">
        <v>50782.53</v>
      </c>
    </row>
    <row r="15" spans="1:3" x14ac:dyDescent="0.2">
      <c r="A15" s="54" t="s">
        <v>84</v>
      </c>
      <c r="B15" s="51">
        <f>B16</f>
        <v>798831.31000000017</v>
      </c>
    </row>
    <row r="16" spans="1:3" x14ac:dyDescent="0.2">
      <c r="A16" s="60" t="s">
        <v>84</v>
      </c>
      <c r="B16" s="53">
        <v>798831.31000000017</v>
      </c>
    </row>
    <row r="17" spans="1:3" x14ac:dyDescent="0.2">
      <c r="A17" s="54" t="s">
        <v>1</v>
      </c>
      <c r="B17" s="51">
        <f>SUM(B18:B19)</f>
        <v>92439.98000000001</v>
      </c>
    </row>
    <row r="18" spans="1:3" x14ac:dyDescent="0.2">
      <c r="A18" s="60" t="s">
        <v>95</v>
      </c>
      <c r="B18" s="53">
        <v>79232.13</v>
      </c>
    </row>
    <row r="19" spans="1:3" x14ac:dyDescent="0.2">
      <c r="A19" s="60" t="s">
        <v>54</v>
      </c>
      <c r="B19" s="53">
        <v>13207.849999999999</v>
      </c>
    </row>
    <row r="20" spans="1:3" x14ac:dyDescent="0.2">
      <c r="A20" s="54" t="s">
        <v>35</v>
      </c>
      <c r="B20" s="51">
        <f>SUM(B21:B25)</f>
        <v>3069003.2199999997</v>
      </c>
    </row>
    <row r="21" spans="1:3" x14ac:dyDescent="0.2">
      <c r="A21" s="60" t="s">
        <v>97</v>
      </c>
      <c r="B21" s="53">
        <v>496277.76000000001</v>
      </c>
    </row>
    <row r="22" spans="1:3" x14ac:dyDescent="0.2">
      <c r="A22" s="60" t="s">
        <v>56</v>
      </c>
      <c r="B22" s="53">
        <v>1924813.6100000003</v>
      </c>
    </row>
    <row r="23" spans="1:3" x14ac:dyDescent="0.2">
      <c r="A23" s="60" t="s">
        <v>36</v>
      </c>
      <c r="B23" s="53">
        <v>20597.790000000008</v>
      </c>
      <c r="C23" s="66"/>
    </row>
    <row r="24" spans="1:3" x14ac:dyDescent="0.2">
      <c r="A24" s="60" t="s">
        <v>99</v>
      </c>
      <c r="B24" s="53">
        <v>40831.33</v>
      </c>
    </row>
    <row r="25" spans="1:3" x14ac:dyDescent="0.2">
      <c r="A25" s="60" t="s">
        <v>100</v>
      </c>
      <c r="B25" s="53">
        <v>586482.72999999975</v>
      </c>
    </row>
    <row r="26" spans="1:3" x14ac:dyDescent="0.2">
      <c r="A26" s="54" t="s">
        <v>27</v>
      </c>
      <c r="B26" s="51">
        <f>B27</f>
        <v>349323.69999999995</v>
      </c>
    </row>
    <row r="27" spans="1:3" x14ac:dyDescent="0.2">
      <c r="A27" s="60" t="s">
        <v>107</v>
      </c>
      <c r="B27" s="53">
        <v>349323.69999999995</v>
      </c>
    </row>
    <row r="28" spans="1:3" x14ac:dyDescent="0.2">
      <c r="A28" s="54" t="s">
        <v>2</v>
      </c>
      <c r="B28" s="51">
        <f>B29</f>
        <v>125735.67000000003</v>
      </c>
    </row>
    <row r="29" spans="1:3" ht="13.5" thickBot="1" x14ac:dyDescent="0.25">
      <c r="A29" s="60" t="s">
        <v>2</v>
      </c>
      <c r="B29" s="53">
        <v>125735.67000000003</v>
      </c>
    </row>
    <row r="30" spans="1:3" ht="13.5" thickBot="1" x14ac:dyDescent="0.25">
      <c r="A30" s="48" t="s">
        <v>4</v>
      </c>
      <c r="B30" s="49">
        <f>B31+B34+B37+B41</f>
        <v>2866868.9</v>
      </c>
    </row>
    <row r="31" spans="1:3" x14ac:dyDescent="0.2">
      <c r="A31" s="54" t="s">
        <v>46</v>
      </c>
      <c r="B31" s="51">
        <f>SUM(B32:B33)</f>
        <v>174834.41</v>
      </c>
    </row>
    <row r="32" spans="1:3" x14ac:dyDescent="0.2">
      <c r="A32" s="60" t="s">
        <v>77</v>
      </c>
      <c r="B32" s="53">
        <v>98687.5</v>
      </c>
    </row>
    <row r="33" spans="1:5" x14ac:dyDescent="0.2">
      <c r="A33" s="60" t="s">
        <v>85</v>
      </c>
      <c r="B33" s="53">
        <v>76146.91</v>
      </c>
    </row>
    <row r="34" spans="1:5" x14ac:dyDescent="0.2">
      <c r="A34" s="54" t="s">
        <v>73</v>
      </c>
      <c r="B34" s="51">
        <f>SUM(B35:B36)</f>
        <v>6804.4500000000007</v>
      </c>
    </row>
    <row r="35" spans="1:5" x14ac:dyDescent="0.2">
      <c r="A35" s="60" t="s">
        <v>109</v>
      </c>
      <c r="B35" s="53">
        <v>843.33</v>
      </c>
    </row>
    <row r="36" spans="1:5" x14ac:dyDescent="0.2">
      <c r="A36" s="60" t="s">
        <v>74</v>
      </c>
      <c r="B36" s="53">
        <v>5961.1200000000008</v>
      </c>
    </row>
    <row r="37" spans="1:5" x14ac:dyDescent="0.2">
      <c r="A37" s="54" t="s">
        <v>23</v>
      </c>
      <c r="B37" s="51">
        <f>SUM(B38:B40)</f>
        <v>2366311.17</v>
      </c>
    </row>
    <row r="38" spans="1:5" x14ac:dyDescent="0.2">
      <c r="A38" s="60" t="s">
        <v>24</v>
      </c>
      <c r="B38" s="53">
        <v>2293077.6199999996</v>
      </c>
    </row>
    <row r="39" spans="1:5" x14ac:dyDescent="0.2">
      <c r="A39" s="60" t="s">
        <v>110</v>
      </c>
      <c r="B39" s="53">
        <v>58349.66</v>
      </c>
    </row>
    <row r="40" spans="1:5" x14ac:dyDescent="0.2">
      <c r="A40" s="60" t="s">
        <v>111</v>
      </c>
      <c r="B40" s="53">
        <v>14883.89</v>
      </c>
    </row>
    <row r="41" spans="1:5" x14ac:dyDescent="0.2">
      <c r="A41" s="54" t="s">
        <v>5</v>
      </c>
      <c r="B41" s="51">
        <f>SUM(B42:B45)</f>
        <v>318918.87</v>
      </c>
    </row>
    <row r="42" spans="1:5" x14ac:dyDescent="0.2">
      <c r="A42" s="60" t="s">
        <v>48</v>
      </c>
      <c r="B42" s="53">
        <v>125632.01999999999</v>
      </c>
    </row>
    <row r="43" spans="1:5" x14ac:dyDescent="0.2">
      <c r="A43" s="60" t="s">
        <v>75</v>
      </c>
      <c r="B43" s="53">
        <v>164155.04</v>
      </c>
    </row>
    <row r="44" spans="1:5" x14ac:dyDescent="0.2">
      <c r="A44" s="60" t="s">
        <v>86</v>
      </c>
      <c r="B44" s="53">
        <v>766.67</v>
      </c>
    </row>
    <row r="45" spans="1:5" ht="13.5" thickBot="1" x14ac:dyDescent="0.25">
      <c r="A45" s="60" t="s">
        <v>76</v>
      </c>
      <c r="B45" s="53">
        <v>28365.14</v>
      </c>
    </row>
    <row r="46" spans="1:5" ht="13.5" thickBot="1" x14ac:dyDescent="0.25">
      <c r="A46" s="48" t="s">
        <v>6</v>
      </c>
      <c r="B46" s="49">
        <f>+B47+B53+B60+B67+B57+B63</f>
        <v>5432601.3200000012</v>
      </c>
    </row>
    <row r="47" spans="1:5" x14ac:dyDescent="0.2">
      <c r="A47" s="50" t="s">
        <v>7</v>
      </c>
      <c r="B47" s="77">
        <f>SUM(B48:B52)</f>
        <v>4836657.1400000006</v>
      </c>
    </row>
    <row r="48" spans="1:5" x14ac:dyDescent="0.2">
      <c r="A48" s="60" t="s">
        <v>7</v>
      </c>
      <c r="B48" s="53">
        <v>438957.83999999997</v>
      </c>
      <c r="E48" s="67"/>
    </row>
    <row r="49" spans="1:2" x14ac:dyDescent="0.2">
      <c r="A49" s="60" t="s">
        <v>18</v>
      </c>
      <c r="B49" s="53">
        <v>2709629.2200000007</v>
      </c>
    </row>
    <row r="50" spans="1:2" x14ac:dyDescent="0.2">
      <c r="A50" s="60" t="s">
        <v>60</v>
      </c>
      <c r="B50" s="53">
        <v>21822.13</v>
      </c>
    </row>
    <row r="51" spans="1:2" x14ac:dyDescent="0.2">
      <c r="A51" s="60" t="s">
        <v>62</v>
      </c>
      <c r="B51" s="53">
        <v>19557.239999999998</v>
      </c>
    </row>
    <row r="52" spans="1:2" x14ac:dyDescent="0.2">
      <c r="A52" s="60" t="s">
        <v>61</v>
      </c>
      <c r="B52" s="53">
        <v>1646690.7100000002</v>
      </c>
    </row>
    <row r="53" spans="1:2" x14ac:dyDescent="0.2">
      <c r="A53" s="54" t="s">
        <v>64</v>
      </c>
      <c r="B53" s="51">
        <f>SUM(B54:B56)</f>
        <v>14350.580000000002</v>
      </c>
    </row>
    <row r="54" spans="1:2" x14ac:dyDescent="0.2">
      <c r="A54" s="60" t="s">
        <v>114</v>
      </c>
      <c r="B54" s="53">
        <v>1808.96</v>
      </c>
    </row>
    <row r="55" spans="1:2" x14ac:dyDescent="0.2">
      <c r="A55" s="60" t="s">
        <v>116</v>
      </c>
      <c r="B55" s="53">
        <v>2333.33</v>
      </c>
    </row>
    <row r="56" spans="1:2" x14ac:dyDescent="0.2">
      <c r="A56" s="60" t="s">
        <v>65</v>
      </c>
      <c r="B56" s="53">
        <v>10208.290000000001</v>
      </c>
    </row>
    <row r="57" spans="1:2" x14ac:dyDescent="0.2">
      <c r="A57" s="54" t="s">
        <v>50</v>
      </c>
      <c r="B57" s="51">
        <f>SUM(B58:B59)</f>
        <v>110279.44</v>
      </c>
    </row>
    <row r="58" spans="1:2" x14ac:dyDescent="0.2">
      <c r="A58" s="60" t="s">
        <v>50</v>
      </c>
      <c r="B58" s="53">
        <v>51861.07</v>
      </c>
    </row>
    <row r="59" spans="1:2" x14ac:dyDescent="0.2">
      <c r="A59" s="78" t="s">
        <v>117</v>
      </c>
      <c r="B59" s="79">
        <v>58418.37</v>
      </c>
    </row>
    <row r="60" spans="1:2" x14ac:dyDescent="0.2">
      <c r="A60" s="54" t="s">
        <v>63</v>
      </c>
      <c r="B60" s="51">
        <f>SUM(B61:B62)</f>
        <v>79048.940000000017</v>
      </c>
    </row>
    <row r="61" spans="1:2" x14ac:dyDescent="0.2">
      <c r="A61" s="60" t="s">
        <v>118</v>
      </c>
      <c r="B61" s="53">
        <v>13623.56</v>
      </c>
    </row>
    <row r="62" spans="1:2" x14ac:dyDescent="0.2">
      <c r="A62" s="60" t="s">
        <v>63</v>
      </c>
      <c r="B62" s="53">
        <v>65425.380000000012</v>
      </c>
    </row>
    <row r="63" spans="1:2" x14ac:dyDescent="0.2">
      <c r="A63" s="54" t="s">
        <v>8</v>
      </c>
      <c r="B63" s="51">
        <f>SUM(B64:B66)</f>
        <v>282151.50999999995</v>
      </c>
    </row>
    <row r="64" spans="1:2" x14ac:dyDescent="0.2">
      <c r="A64" s="60" t="s">
        <v>51</v>
      </c>
      <c r="B64" s="53">
        <v>45843.6</v>
      </c>
    </row>
    <row r="65" spans="1:2" x14ac:dyDescent="0.2">
      <c r="A65" s="60" t="s">
        <v>44</v>
      </c>
      <c r="B65" s="53">
        <v>108214.3</v>
      </c>
    </row>
    <row r="66" spans="1:2" x14ac:dyDescent="0.2">
      <c r="A66" s="60" t="s">
        <v>52</v>
      </c>
      <c r="B66" s="53">
        <v>128093.60999999997</v>
      </c>
    </row>
    <row r="67" spans="1:2" x14ac:dyDescent="0.2">
      <c r="A67" s="54" t="s">
        <v>3</v>
      </c>
      <c r="B67" s="51">
        <f>SUM(B68:B70)</f>
        <v>110113.70999999999</v>
      </c>
    </row>
    <row r="68" spans="1:2" x14ac:dyDescent="0.2">
      <c r="A68" s="60" t="s">
        <v>22</v>
      </c>
      <c r="B68" s="53">
        <v>70282.51999999999</v>
      </c>
    </row>
    <row r="69" spans="1:2" x14ac:dyDescent="0.2">
      <c r="A69" s="60" t="s">
        <v>120</v>
      </c>
      <c r="B69" s="53">
        <v>24431.19</v>
      </c>
    </row>
    <row r="70" spans="1:2" ht="13.5" thickBot="1" x14ac:dyDescent="0.25">
      <c r="A70" s="60" t="s">
        <v>3</v>
      </c>
      <c r="B70" s="53">
        <v>15400</v>
      </c>
    </row>
    <row r="71" spans="1:2" ht="13.5" thickBot="1" x14ac:dyDescent="0.25">
      <c r="A71" s="48" t="s">
        <v>9</v>
      </c>
      <c r="B71" s="49">
        <f>+B72+B76+B78+B81+B83+B85+B74</f>
        <v>1006880.5</v>
      </c>
    </row>
    <row r="72" spans="1:2" x14ac:dyDescent="0.2">
      <c r="A72" s="54" t="s">
        <v>38</v>
      </c>
      <c r="B72" s="51">
        <f>+B73</f>
        <v>222410.46</v>
      </c>
    </row>
    <row r="73" spans="1:2" x14ac:dyDescent="0.2">
      <c r="A73" s="60" t="s">
        <v>30</v>
      </c>
      <c r="B73" s="53">
        <v>222410.46</v>
      </c>
    </row>
    <row r="74" spans="1:2" x14ac:dyDescent="0.2">
      <c r="A74" s="54" t="s">
        <v>29</v>
      </c>
      <c r="B74" s="51">
        <f>+B75</f>
        <v>40000</v>
      </c>
    </row>
    <row r="75" spans="1:2" x14ac:dyDescent="0.2">
      <c r="A75" s="60" t="s">
        <v>43</v>
      </c>
      <c r="B75" s="53">
        <v>40000</v>
      </c>
    </row>
    <row r="76" spans="1:2" x14ac:dyDescent="0.2">
      <c r="A76" s="54" t="s">
        <v>71</v>
      </c>
      <c r="B76" s="51">
        <f>+B77</f>
        <v>200702.36</v>
      </c>
    </row>
    <row r="77" spans="1:2" x14ac:dyDescent="0.2">
      <c r="A77" s="60" t="s">
        <v>72</v>
      </c>
      <c r="B77" s="53">
        <v>200702.36</v>
      </c>
    </row>
    <row r="78" spans="1:2" x14ac:dyDescent="0.2">
      <c r="A78" s="54" t="s">
        <v>10</v>
      </c>
      <c r="B78" s="51">
        <f>SUM(B79:B80)</f>
        <v>71890.81</v>
      </c>
    </row>
    <row r="79" spans="1:2" x14ac:dyDescent="0.2">
      <c r="A79" s="60" t="s">
        <v>45</v>
      </c>
      <c r="B79" s="53">
        <v>72095.37</v>
      </c>
    </row>
    <row r="80" spans="1:2" x14ac:dyDescent="0.2">
      <c r="A80" s="60" t="s">
        <v>10</v>
      </c>
      <c r="B80" s="53">
        <v>-204.56</v>
      </c>
    </row>
    <row r="81" spans="1:2" x14ac:dyDescent="0.2">
      <c r="A81" s="54" t="s">
        <v>11</v>
      </c>
      <c r="B81" s="51">
        <f>+SUM(B82:B82)</f>
        <v>5188.66</v>
      </c>
    </row>
    <row r="82" spans="1:2" x14ac:dyDescent="0.2">
      <c r="A82" s="60" t="s">
        <v>11</v>
      </c>
      <c r="B82" s="53">
        <v>5188.66</v>
      </c>
    </row>
    <row r="83" spans="1:2" x14ac:dyDescent="0.2">
      <c r="A83" s="54" t="s">
        <v>47</v>
      </c>
      <c r="B83" s="51">
        <f>+B84</f>
        <v>315440.63</v>
      </c>
    </row>
    <row r="84" spans="1:2" x14ac:dyDescent="0.2">
      <c r="A84" s="60" t="s">
        <v>47</v>
      </c>
      <c r="B84" s="53">
        <v>315440.63</v>
      </c>
    </row>
    <row r="85" spans="1:2" x14ac:dyDescent="0.2">
      <c r="A85" s="54" t="s">
        <v>12</v>
      </c>
      <c r="B85" s="51">
        <f>+SUM(B86:B89)</f>
        <v>151247.58000000002</v>
      </c>
    </row>
    <row r="86" spans="1:2" x14ac:dyDescent="0.2">
      <c r="A86" s="60" t="s">
        <v>41</v>
      </c>
      <c r="B86" s="53">
        <v>1102.22</v>
      </c>
    </row>
    <row r="87" spans="1:2" x14ac:dyDescent="0.2">
      <c r="A87" s="60" t="s">
        <v>125</v>
      </c>
      <c r="B87" s="53">
        <v>61851.549999999996</v>
      </c>
    </row>
    <row r="88" spans="1:2" x14ac:dyDescent="0.2">
      <c r="A88" s="60" t="s">
        <v>126</v>
      </c>
      <c r="B88" s="53">
        <v>6104.17</v>
      </c>
    </row>
    <row r="89" spans="1:2" ht="13.5" thickBot="1" x14ac:dyDescent="0.25">
      <c r="A89" s="60" t="s">
        <v>12</v>
      </c>
      <c r="B89" s="53">
        <v>82189.64</v>
      </c>
    </row>
    <row r="90" spans="1:2" ht="13.5" thickBot="1" x14ac:dyDescent="0.25">
      <c r="A90" s="48" t="s">
        <v>13</v>
      </c>
      <c r="B90" s="49">
        <f>+B91+B93+B98+B102</f>
        <v>1606140.6199999999</v>
      </c>
    </row>
    <row r="91" spans="1:2" x14ac:dyDescent="0.2">
      <c r="A91" s="54" t="s">
        <v>31</v>
      </c>
      <c r="B91" s="51">
        <f>+B92</f>
        <v>207390.87999999998</v>
      </c>
    </row>
    <row r="92" spans="1:2" x14ac:dyDescent="0.2">
      <c r="A92" s="60" t="s">
        <v>31</v>
      </c>
      <c r="B92" s="53">
        <v>207390.87999999998</v>
      </c>
    </row>
    <row r="93" spans="1:2" x14ac:dyDescent="0.2">
      <c r="A93" s="54" t="s">
        <v>14</v>
      </c>
      <c r="B93" s="51">
        <f>+SUM(B94:B97)</f>
        <v>460795.39999999997</v>
      </c>
    </row>
    <row r="94" spans="1:2" x14ac:dyDescent="0.2">
      <c r="A94" s="60" t="s">
        <v>79</v>
      </c>
      <c r="B94" s="53">
        <v>163183.74</v>
      </c>
    </row>
    <row r="95" spans="1:2" x14ac:dyDescent="0.2">
      <c r="A95" s="60" t="s">
        <v>17</v>
      </c>
      <c r="B95" s="53">
        <v>46645.73</v>
      </c>
    </row>
    <row r="96" spans="1:2" x14ac:dyDescent="0.2">
      <c r="A96" s="60" t="s">
        <v>32</v>
      </c>
      <c r="B96" s="53">
        <v>241143.00999999998</v>
      </c>
    </row>
    <row r="97" spans="1:2" x14ac:dyDescent="0.2">
      <c r="A97" s="60" t="s">
        <v>78</v>
      </c>
      <c r="B97" s="53">
        <v>9822.92</v>
      </c>
    </row>
    <row r="98" spans="1:2" x14ac:dyDescent="0.2">
      <c r="A98" s="54" t="s">
        <v>53</v>
      </c>
      <c r="B98" s="51">
        <f>SUM(B99:B101)</f>
        <v>849834.6</v>
      </c>
    </row>
    <row r="99" spans="1:2" x14ac:dyDescent="0.2">
      <c r="A99" s="60" t="s">
        <v>129</v>
      </c>
      <c r="B99" s="53">
        <v>477774.98000000004</v>
      </c>
    </row>
    <row r="100" spans="1:2" x14ac:dyDescent="0.2">
      <c r="A100" s="60" t="s">
        <v>81</v>
      </c>
      <c r="B100" s="53">
        <v>16947.420000000002</v>
      </c>
    </row>
    <row r="101" spans="1:2" x14ac:dyDescent="0.2">
      <c r="A101" s="60" t="s">
        <v>80</v>
      </c>
      <c r="B101" s="53">
        <v>355112.19999999995</v>
      </c>
    </row>
    <row r="102" spans="1:2" x14ac:dyDescent="0.2">
      <c r="A102" s="54" t="s">
        <v>33</v>
      </c>
      <c r="B102" s="51">
        <f>+B103</f>
        <v>88119.739999999991</v>
      </c>
    </row>
    <row r="103" spans="1:2" ht="13.5" thickBot="1" x14ac:dyDescent="0.25">
      <c r="A103" s="60" t="s">
        <v>34</v>
      </c>
      <c r="B103" s="53">
        <v>88119.739999999991</v>
      </c>
    </row>
    <row r="104" spans="1:2" ht="13.5" thickBot="1" x14ac:dyDescent="0.25">
      <c r="A104" s="48" t="s">
        <v>83</v>
      </c>
      <c r="B104" s="49">
        <v>1957464.0499999998</v>
      </c>
    </row>
    <row r="105" spans="1:2" ht="13.5" thickBot="1" x14ac:dyDescent="0.25">
      <c r="A105" s="55" t="s">
        <v>20</v>
      </c>
      <c r="B105" s="12">
        <f>+B12+B30+B46+B71+B90+B104</f>
        <v>17356071.800000001</v>
      </c>
    </row>
    <row r="106" spans="1:2" ht="13.5" thickBot="1" x14ac:dyDescent="0.25">
      <c r="A106" s="56" t="s">
        <v>19</v>
      </c>
      <c r="B106" s="18">
        <v>805418.8600000001</v>
      </c>
    </row>
    <row r="107" spans="1:2" ht="13.5" thickBot="1" x14ac:dyDescent="0.25">
      <c r="A107" s="29" t="s">
        <v>21</v>
      </c>
      <c r="B107" s="13">
        <f>+B105+B106</f>
        <v>18161490.66</v>
      </c>
    </row>
  </sheetData>
  <mergeCells count="4">
    <mergeCell ref="A5:B5"/>
    <mergeCell ref="A7:B7"/>
    <mergeCell ref="A9:B9"/>
    <mergeCell ref="A10:B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PI</vt:lpstr>
      <vt:lpstr>UPC</vt:lpstr>
      <vt:lpstr>GL</vt:lpstr>
      <vt:lpstr>FONDO MUTUAL</vt:lpstr>
      <vt:lpstr>FONDO MUTUAL HATO</vt:lpstr>
      <vt:lpstr>RC</vt:lpstr>
      <vt:lpstr>'FONDO MUTUAL'!Área_de_impresión</vt:lpstr>
      <vt:lpstr>'FONDO MUTUAL HATO'!Área_de_impresión</vt:lpstr>
      <vt:lpstr>GL!Área_de_impresión</vt:lpstr>
      <vt:lpstr>PI!Área_de_impresión</vt:lpstr>
      <vt:lpstr>'RC'!Área_de_impresión</vt:lpstr>
      <vt:lpstr>UPC!Área_de_impresión</vt:lpstr>
      <vt:lpstr>'FONDO MUTUAL'!Títulos_a_imprimir</vt:lpstr>
      <vt:lpstr>'FONDO MUTUAL HATO'!Títulos_a_imprimir</vt:lpstr>
      <vt:lpstr>GL!Títulos_a_imprimir</vt:lpstr>
      <vt:lpstr>PI!Títulos_a_imprimir</vt:lpstr>
      <vt:lpstr>'RC'!Títulos_a_imprimir</vt:lpstr>
      <vt:lpstr>UPC!Títulos_a_imprimir</vt:lpstr>
    </vt:vector>
  </TitlesOfParts>
  <Company>ZARAGOZA ROCHA Y ASOCIADOS S.C.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Rebeca Isabel Trejo Avila</cp:lastModifiedBy>
  <cp:lastPrinted>2015-10-28T17:39:48Z</cp:lastPrinted>
  <dcterms:created xsi:type="dcterms:W3CDTF">2008-10-13T19:04:10Z</dcterms:created>
  <dcterms:modified xsi:type="dcterms:W3CDTF">2015-10-28T17:49:21Z</dcterms:modified>
</cp:coreProperties>
</file>