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spaldo Rtrejo 03112014\INFORMES 2015\TRIMESTRAL\"/>
    </mc:Choice>
  </mc:AlternateContent>
  <bookViews>
    <workbookView xWindow="0" yWindow="225" windowWidth="15195" windowHeight="7815"/>
  </bookViews>
  <sheets>
    <sheet name="PI" sheetId="22" r:id="rId1"/>
    <sheet name="UPC" sheetId="21" r:id="rId2"/>
    <sheet name="GL" sheetId="23" r:id="rId3"/>
    <sheet name="FONDO MUTUAL" sheetId="24" r:id="rId4"/>
    <sheet name="FONDO MUTUAL HATO" sheetId="25" r:id="rId5"/>
    <sheet name="RC" sheetId="26" r:id="rId6"/>
  </sheets>
  <externalReferences>
    <externalReference r:id="rId7"/>
  </externalReferences>
  <definedNames>
    <definedName name="_xlnm._FilterDatabase" localSheetId="0" hidden="1">PI!$B$13:$D$64</definedName>
    <definedName name="_xlnm._FilterDatabase" localSheetId="1" hidden="1">UPC!$B$13:$D$86</definedName>
    <definedName name="_xlnm.Print_Area" localSheetId="3">'FONDO MUTUAL'!$B$1:$C$145</definedName>
    <definedName name="_xlnm.Print_Area" localSheetId="4">'FONDO MUTUAL HATO'!$B$1:$C$17</definedName>
    <definedName name="_xlnm.Print_Area" localSheetId="2">GL!$B$1:$C$32</definedName>
    <definedName name="_xlnm.Print_Area" localSheetId="0">PI!$B$1:$C$64</definedName>
    <definedName name="_xlnm.Print_Area" localSheetId="5">'RC'!$B$1:$C$90</definedName>
    <definedName name="_xlnm.Print_Area" localSheetId="1">UPC!$B$1:$C$86</definedName>
    <definedName name="FSD" localSheetId="4">'[1]Analitico Garantias Liquidas'!#REF!</definedName>
    <definedName name="FSD" localSheetId="0">'[1]Analitico Garantias Liquidas'!#REF!</definedName>
    <definedName name="FSD">'[1]Analitico Garantias Liquidas'!#REF!</definedName>
    <definedName name="Mensual_20_Analitico" localSheetId="4">'[1]Analitico Garantias Liquidas'!#REF!</definedName>
    <definedName name="Mensual_20_Analitico" localSheetId="0">'[1]Analitico Garantias Liquidas'!#REF!</definedName>
    <definedName name="Mensual_20_Analitico">'[1]Analitico Garantias Liquidas'!#REF!</definedName>
    <definedName name="_xlnm.Print_Titles" localSheetId="3">'FONDO MUTUAL'!$1:$11</definedName>
    <definedName name="_xlnm.Print_Titles" localSheetId="4">'FONDO MUTUAL HATO'!$1:$11</definedName>
    <definedName name="_xlnm.Print_Titles" localSheetId="2">GL!$1:$11</definedName>
    <definedName name="_xlnm.Print_Titles" localSheetId="0">PI!$1:$13</definedName>
    <definedName name="_xlnm.Print_Titles" localSheetId="5">'RC'!$1:$11</definedName>
    <definedName name="_xlnm.Print_Titles" localSheetId="1">UPC!$1:$13</definedName>
  </definedNames>
  <calcPr calcId="152511"/>
</workbook>
</file>

<file path=xl/calcChain.xml><?xml version="1.0" encoding="utf-8"?>
<calcChain xmlns="http://schemas.openxmlformats.org/spreadsheetml/2006/main">
  <c r="C85" i="26" l="1"/>
  <c r="C81" i="26"/>
  <c r="C79" i="26"/>
  <c r="C75" i="26"/>
  <c r="C73" i="26"/>
  <c r="C72" i="26"/>
  <c r="C68" i="26"/>
  <c r="C66" i="26"/>
  <c r="C63" i="26"/>
  <c r="C61" i="26"/>
  <c r="C59" i="26"/>
  <c r="C57" i="26"/>
  <c r="C53" i="26"/>
  <c r="C51" i="26"/>
  <c r="C47" i="26"/>
  <c r="C41" i="26"/>
  <c r="C40" i="26" s="1"/>
  <c r="C36" i="26"/>
  <c r="C34" i="26"/>
  <c r="C32" i="26"/>
  <c r="C30" i="26"/>
  <c r="C29" i="26" s="1"/>
  <c r="C27" i="26"/>
  <c r="C25" i="26"/>
  <c r="C23" i="26"/>
  <c r="C19" i="26"/>
  <c r="C17" i="26"/>
  <c r="C15" i="26"/>
  <c r="C13" i="26"/>
  <c r="C13" i="25"/>
  <c r="C12" i="25" s="1"/>
  <c r="C15" i="25" s="1"/>
  <c r="C17" i="25" s="1"/>
  <c r="C140" i="24"/>
  <c r="C136" i="24"/>
  <c r="C134" i="24"/>
  <c r="C128" i="24"/>
  <c r="C126" i="24"/>
  <c r="C116" i="24"/>
  <c r="C114" i="24"/>
  <c r="C110" i="24"/>
  <c r="C104" i="24"/>
  <c r="C102" i="24"/>
  <c r="C99" i="24"/>
  <c r="C95" i="24"/>
  <c r="C92" i="24"/>
  <c r="C87" i="24"/>
  <c r="C82" i="24"/>
  <c r="C79" i="24"/>
  <c r="C77" i="24"/>
  <c r="C74" i="24"/>
  <c r="C69" i="24"/>
  <c r="C62" i="24"/>
  <c r="C55" i="24"/>
  <c r="C50" i="24"/>
  <c r="C47" i="24"/>
  <c r="C43" i="24"/>
  <c r="C40" i="24"/>
  <c r="C37" i="24"/>
  <c r="C29" i="24"/>
  <c r="C21" i="24"/>
  <c r="C17" i="24"/>
  <c r="C15" i="24"/>
  <c r="C13" i="24"/>
  <c r="C28" i="23"/>
  <c r="C26" i="23"/>
  <c r="C25" i="23"/>
  <c r="C23" i="23"/>
  <c r="C22" i="23" s="1"/>
  <c r="C20" i="23"/>
  <c r="C18" i="23"/>
  <c r="C17" i="23" s="1"/>
  <c r="C15" i="23"/>
  <c r="C13" i="23"/>
  <c r="C12" i="23"/>
  <c r="C12" i="26" l="1"/>
  <c r="C42" i="24"/>
  <c r="C12" i="24"/>
  <c r="C91" i="24"/>
  <c r="C125" i="24"/>
  <c r="C56" i="26"/>
  <c r="C88" i="26" s="1"/>
  <c r="C90" i="26" s="1"/>
  <c r="C61" i="24"/>
  <c r="C30" i="23"/>
  <c r="C32" i="23" s="1"/>
  <c r="C143" i="24" l="1"/>
  <c r="C145" i="24" s="1"/>
  <c r="C81" i="21"/>
  <c r="C79" i="21"/>
  <c r="C77" i="21"/>
  <c r="C74" i="21"/>
  <c r="C72" i="21"/>
  <c r="C69" i="21"/>
  <c r="C67" i="21"/>
  <c r="C65" i="21"/>
  <c r="C63" i="21"/>
  <c r="C61" i="21"/>
  <c r="C59" i="21"/>
  <c r="C57" i="21"/>
  <c r="C55" i="21"/>
  <c r="C52" i="21"/>
  <c r="C50" i="21"/>
  <c r="C48" i="21"/>
  <c r="C46" i="21"/>
  <c r="C44" i="21"/>
  <c r="C41" i="21"/>
  <c r="C39" i="21"/>
  <c r="C36" i="21"/>
  <c r="C34" i="21"/>
  <c r="C32" i="21"/>
  <c r="C30" i="21"/>
  <c r="C27" i="21"/>
  <c r="C25" i="21"/>
  <c r="C23" i="21"/>
  <c r="C21" i="21"/>
  <c r="C19" i="21"/>
  <c r="C17" i="21"/>
  <c r="C15" i="21"/>
  <c r="C38" i="21" l="1"/>
  <c r="C14" i="21"/>
  <c r="C54" i="21"/>
  <c r="C71" i="21"/>
  <c r="C29" i="21"/>
  <c r="C84" i="21" l="1"/>
  <c r="C86" i="21" s="1"/>
  <c r="C59" i="22"/>
  <c r="C57" i="22"/>
  <c r="C54" i="22"/>
  <c r="C52" i="22"/>
  <c r="C51" i="22" s="1"/>
  <c r="C49" i="22"/>
  <c r="C46" i="22"/>
  <c r="C44" i="22"/>
  <c r="C42" i="22"/>
  <c r="C40" i="22"/>
  <c r="C37" i="22"/>
  <c r="C34" i="22"/>
  <c r="C32" i="22"/>
  <c r="C28" i="22"/>
  <c r="C27" i="22" s="1"/>
  <c r="C25" i="22"/>
  <c r="C22" i="22"/>
  <c r="C20" i="22"/>
  <c r="C17" i="22"/>
  <c r="C15" i="22"/>
  <c r="C39" i="22" l="1"/>
  <c r="C19" i="22"/>
  <c r="C14" i="22"/>
  <c r="C62" i="22" l="1"/>
  <c r="C64" i="22" s="1"/>
</calcChain>
</file>

<file path=xl/sharedStrings.xml><?xml version="1.0" encoding="utf-8"?>
<sst xmlns="http://schemas.openxmlformats.org/spreadsheetml/2006/main" count="394" uniqueCount="132">
  <si>
    <t>Entidad</t>
  </si>
  <si>
    <t>GUANAJUATO</t>
  </si>
  <si>
    <t>QUERETARO</t>
  </si>
  <si>
    <t>ZACATECAS</t>
  </si>
  <si>
    <t>NOROESTE</t>
  </si>
  <si>
    <t>SONORA</t>
  </si>
  <si>
    <t>NORTE</t>
  </si>
  <si>
    <t>CHIHUAHUA</t>
  </si>
  <si>
    <t>TAMAULIPAS</t>
  </si>
  <si>
    <t>SUR</t>
  </si>
  <si>
    <t>OAXACA</t>
  </si>
  <si>
    <t>PUEBLA</t>
  </si>
  <si>
    <t>VERACRUZ</t>
  </si>
  <si>
    <t>SURESTE</t>
  </si>
  <si>
    <t>CHIAPAS</t>
  </si>
  <si>
    <t>Monto_Dispersado</t>
  </si>
  <si>
    <t>TAPACHULA</t>
  </si>
  <si>
    <t>GASTOS DE OPERACIÓN</t>
  </si>
  <si>
    <t>TOTAL DE APOYOS</t>
  </si>
  <si>
    <t>TOTAL</t>
  </si>
  <si>
    <t>SINALOA</t>
  </si>
  <si>
    <t>CULIACAN</t>
  </si>
  <si>
    <t>LOS MOCHIS</t>
  </si>
  <si>
    <t>MICHOACAN</t>
  </si>
  <si>
    <t>NAYARIT</t>
  </si>
  <si>
    <t>SANTIAGO IXCUINTLA</t>
  </si>
  <si>
    <t>HIDALGO</t>
  </si>
  <si>
    <t>TOLUCA</t>
  </si>
  <si>
    <t>CAMPECHE</t>
  </si>
  <si>
    <t>TUXTLA GUTIERREZ</t>
  </si>
  <si>
    <t>YUCATAN</t>
  </si>
  <si>
    <t>MERIDA</t>
  </si>
  <si>
    <t>JALISCO</t>
  </si>
  <si>
    <t>CENTRO - OCCIDENTE</t>
  </si>
  <si>
    <t>ESTADO DE MEXICO</t>
  </si>
  <si>
    <t>MORELIA</t>
  </si>
  <si>
    <t>PACHUCA DE SOTO</t>
  </si>
  <si>
    <t>BAJA CALIFORNIA</t>
  </si>
  <si>
    <t>TLAXCALA</t>
  </si>
  <si>
    <t>CD OBREGON</t>
  </si>
  <si>
    <t>HUAJUAPAN</t>
  </si>
  <si>
    <t>GUERRERO</t>
  </si>
  <si>
    <t>DURANGO</t>
  </si>
  <si>
    <t>CD VICTORIA</t>
  </si>
  <si>
    <t>TABASCO</t>
  </si>
  <si>
    <t>IRAPUATO</t>
  </si>
  <si>
    <t>GUADALAJARA</t>
  </si>
  <si>
    <t>AGUASCALIENTES</t>
  </si>
  <si>
    <t>NUEVO LEON</t>
  </si>
  <si>
    <t>MONTERREY</t>
  </si>
  <si>
    <t>DELICIAS</t>
  </si>
  <si>
    <t>HIDALGO DEL PARRAL</t>
  </si>
  <si>
    <t>SAN LUIS POTOSI</t>
  </si>
  <si>
    <t>CD VALLES</t>
  </si>
  <si>
    <t>COAHUILA</t>
  </si>
  <si>
    <t>TORREON</t>
  </si>
  <si>
    <t>SALTILLO</t>
  </si>
  <si>
    <t>CHILPANCINGO</t>
  </si>
  <si>
    <t>MORELOS</t>
  </si>
  <si>
    <t>CUAUTLA</t>
  </si>
  <si>
    <t>BAJA CALIFORNIA SUR</t>
  </si>
  <si>
    <t>LA PAZ</t>
  </si>
  <si>
    <t>HERMOSILLO</t>
  </si>
  <si>
    <t>COMITAN</t>
  </si>
  <si>
    <t>VILLAHERMOSA</t>
  </si>
  <si>
    <t>QUINTANA ROO</t>
  </si>
  <si>
    <t>CORPORATIVO</t>
  </si>
  <si>
    <t>COLIMA</t>
  </si>
  <si>
    <t>MEXICALI</t>
  </si>
  <si>
    <t>CHETUMAL</t>
  </si>
  <si>
    <t>PROGRAMA DE APOYO PARA LA CONSTITUCIÓN Y OPERACIÓN DE UNIDADES DE PROMOCIÓN DE CRÉDITO</t>
  </si>
  <si>
    <t>Dirección General Adjunta de Promoción de Negocios y Coordinación Regional</t>
  </si>
  <si>
    <t>PROGRAMA INTEGRAL DE FORMACIÓN, CAPACITACIÓN Y CONSULTORÍA PARA PRODUCTORES E INTERMEDIARIOS FINANCIEROS RURALES</t>
  </si>
  <si>
    <t>ABRIL - JUNIO 2015</t>
  </si>
  <si>
    <t>PROGRAMA PARA LA CONSTITUCION DE GARANTIAS LIQUIDAS</t>
  </si>
  <si>
    <t>CUAUHTEMOC</t>
  </si>
  <si>
    <t>RIO GRANDE</t>
  </si>
  <si>
    <t>FONDO MUTUAL DE GARANTIAS LIQUIDAS</t>
  </si>
  <si>
    <t>CELAYA</t>
  </si>
  <si>
    <t>VALLE DE SANTIAGO</t>
  </si>
  <si>
    <t>AMECA</t>
  </si>
  <si>
    <t>AUTLAN</t>
  </si>
  <si>
    <t>CD GUZMAN</t>
  </si>
  <si>
    <t>LA BARCA</t>
  </si>
  <si>
    <t>PUERTO VALLARTA</t>
  </si>
  <si>
    <t>TEPATITLAN</t>
  </si>
  <si>
    <t>APATZINGAN</t>
  </si>
  <si>
    <t>LA PIEDAD</t>
  </si>
  <si>
    <t>LAZARO CARDENAS</t>
  </si>
  <si>
    <t>MARAVATIO</t>
  </si>
  <si>
    <t>URUAPAN</t>
  </si>
  <si>
    <t>ZAMORA</t>
  </si>
  <si>
    <t>TEPIC</t>
  </si>
  <si>
    <t>ENSENADA</t>
  </si>
  <si>
    <t>SAN LUIS RIO COLORADO</t>
  </si>
  <si>
    <t>CD CONSTITUCION</t>
  </si>
  <si>
    <t>GUASAVE</t>
  </si>
  <si>
    <t>MAZATLAN</t>
  </si>
  <si>
    <t>MAGDALENA</t>
  </si>
  <si>
    <t>NAVOJOA</t>
  </si>
  <si>
    <t>VICAM</t>
  </si>
  <si>
    <t>CD JUAREZ</t>
  </si>
  <si>
    <t>NUEVO CASAS GRANDES</t>
  </si>
  <si>
    <t>MONCLOVA</t>
  </si>
  <si>
    <t>SABINAS</t>
  </si>
  <si>
    <t>GUADALUPE VICTORIA</t>
  </si>
  <si>
    <t>CD MANTE</t>
  </si>
  <si>
    <t>REYNOSA</t>
  </si>
  <si>
    <t>VALLE HERMOSO</t>
  </si>
  <si>
    <t>TLALTENANGO</t>
  </si>
  <si>
    <t>ATLACOMULCO</t>
  </si>
  <si>
    <t>OMETEPEC</t>
  </si>
  <si>
    <t>PETATLAN</t>
  </si>
  <si>
    <t>IXMIQUILPAN</t>
  </si>
  <si>
    <t>PINOTEPA NACIONAL</t>
  </si>
  <si>
    <t>TEHUANTEPEC</t>
  </si>
  <si>
    <t>TUXTEPEC</t>
  </si>
  <si>
    <t>CD SERDAN</t>
  </si>
  <si>
    <t>TEZIUTLAN</t>
  </si>
  <si>
    <t>CORDOBA</t>
  </si>
  <si>
    <t>MARTINEZ DE LA TORRE</t>
  </si>
  <si>
    <t>PANUCO</t>
  </si>
  <si>
    <t>POZA RICA</t>
  </si>
  <si>
    <t>SAN ANDRES TUXTLA</t>
  </si>
  <si>
    <t>TUXPAN</t>
  </si>
  <si>
    <t>XALAPA</t>
  </si>
  <si>
    <t>TONALA</t>
  </si>
  <si>
    <t>VILLAFLORES</t>
  </si>
  <si>
    <t>CARDENAS</t>
  </si>
  <si>
    <t>EMILIANO ZAPATA</t>
  </si>
  <si>
    <t>FONDO MUTUAL DE GARANTIAS LIQUIDAS HATO GANADERO</t>
  </si>
  <si>
    <t>PROGRAMA DE REDUCCION DE COSTOS DE ACCESO AL CREDITO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</si>
</sst>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_-[$€-2]* #,##0.00_-;\-[$€-2]* #,##0.00_-;_-[$€-2]* &quot;-&quot;??_-"/>
  </numFmts>
  <fonts count="28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</borders>
  <cellStyleXfs count="467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</cellStyleXfs>
  <cellXfs count="79">
    <xf numFmtId="0" fontId="0" fillId="0" borderId="0" xfId="0"/>
    <xf numFmtId="0" fontId="4" fillId="24" borderId="10" xfId="0" applyFont="1" applyFill="1" applyBorder="1" applyAlignment="1">
      <alignment horizontal="center"/>
    </xf>
    <xf numFmtId="0" fontId="4" fillId="25" borderId="11" xfId="0" applyFont="1" applyFill="1" applyBorder="1" applyAlignment="1">
      <alignment horizontal="center"/>
    </xf>
    <xf numFmtId="44" fontId="4" fillId="24" borderId="12" xfId="0" applyNumberFormat="1" applyFont="1" applyFill="1" applyBorder="1" applyAlignment="1">
      <alignment horizontal="center" vertical="center"/>
    </xf>
    <xf numFmtId="0" fontId="1" fillId="0" borderId="0" xfId="324"/>
    <xf numFmtId="44" fontId="1" fillId="0" borderId="0" xfId="324" applyNumberFormat="1"/>
    <xf numFmtId="43" fontId="0" fillId="0" borderId="0" xfId="263" applyFont="1"/>
    <xf numFmtId="0" fontId="1" fillId="0" borderId="0" xfId="324" applyFont="1"/>
    <xf numFmtId="0" fontId="2" fillId="0" borderId="0" xfId="324" applyFont="1"/>
    <xf numFmtId="164" fontId="2" fillId="0" borderId="0" xfId="324" applyNumberFormat="1" applyFont="1"/>
    <xf numFmtId="0" fontId="1" fillId="0" borderId="0" xfId="324" applyFont="1" applyBorder="1"/>
    <xf numFmtId="164" fontId="2" fillId="0" borderId="0" xfId="324" applyNumberFormat="1" applyFont="1" applyBorder="1"/>
    <xf numFmtId="164" fontId="5" fillId="0" borderId="0" xfId="324" applyNumberFormat="1" applyFont="1" applyBorder="1"/>
    <xf numFmtId="44" fontId="4" fillId="25" borderId="13" xfId="324" applyNumberFormat="1" applyFont="1" applyFill="1" applyBorder="1" applyAlignment="1">
      <alignment horizontal="center" vertical="center"/>
    </xf>
    <xf numFmtId="164" fontId="4" fillId="0" borderId="14" xfId="324" applyNumberFormat="1" applyFont="1" applyBorder="1"/>
    <xf numFmtId="0" fontId="4" fillId="25" borderId="15" xfId="0" applyFont="1" applyFill="1" applyBorder="1" applyAlignment="1"/>
    <xf numFmtId="44" fontId="4" fillId="25" borderId="13" xfId="0" applyNumberFormat="1" applyFont="1" applyFill="1" applyBorder="1" applyAlignment="1">
      <alignment horizontal="center" vertical="center" wrapText="1"/>
    </xf>
    <xf numFmtId="0" fontId="3" fillId="25" borderId="16" xfId="0" applyFont="1" applyFill="1" applyBorder="1" applyAlignment="1">
      <alignment horizontal="left"/>
    </xf>
    <xf numFmtId="0" fontId="4" fillId="25" borderId="16" xfId="0" applyFont="1" applyFill="1" applyBorder="1" applyAlignment="1">
      <alignment horizontal="left"/>
    </xf>
    <xf numFmtId="44" fontId="1" fillId="25" borderId="13" xfId="324" applyNumberFormat="1" applyFont="1" applyFill="1" applyBorder="1" applyAlignment="1">
      <alignment horizontal="center" vertical="center"/>
    </xf>
    <xf numFmtId="43" fontId="4" fillId="25" borderId="17" xfId="252" applyFont="1" applyFill="1" applyBorder="1" applyAlignment="1">
      <alignment horizontal="center" vertical="center" wrapText="1"/>
    </xf>
    <xf numFmtId="43" fontId="4" fillId="25" borderId="18" xfId="252" applyFont="1" applyFill="1" applyBorder="1" applyAlignment="1">
      <alignment horizontal="center" vertical="center" wrapText="1"/>
    </xf>
    <xf numFmtId="43" fontId="3" fillId="25" borderId="18" xfId="252" applyFont="1" applyFill="1" applyBorder="1" applyAlignment="1">
      <alignment horizontal="center" vertical="center" wrapText="1"/>
    </xf>
    <xf numFmtId="0" fontId="4" fillId="25" borderId="13" xfId="0" applyFont="1" applyFill="1" applyBorder="1" applyAlignment="1"/>
    <xf numFmtId="0" fontId="4" fillId="25" borderId="17" xfId="0" applyFont="1" applyFill="1" applyBorder="1" applyAlignment="1">
      <alignment horizontal="center"/>
    </xf>
    <xf numFmtId="0" fontId="4" fillId="25" borderId="18" xfId="0" applyFont="1" applyFill="1" applyBorder="1" applyAlignment="1">
      <alignment horizontal="center"/>
    </xf>
    <xf numFmtId="43" fontId="3" fillId="25" borderId="19" xfId="252" applyFont="1" applyFill="1" applyBorder="1" applyAlignment="1">
      <alignment horizontal="center" vertical="center" wrapText="1"/>
    </xf>
    <xf numFmtId="0" fontId="3" fillId="25" borderId="18" xfId="0" applyFont="1" applyFill="1" applyBorder="1" applyAlignment="1">
      <alignment horizontal="right" indent="1"/>
    </xf>
    <xf numFmtId="0" fontId="3" fillId="25" borderId="19" xfId="0" applyFont="1" applyFill="1" applyBorder="1" applyAlignment="1">
      <alignment horizontal="right" indent="1"/>
    </xf>
    <xf numFmtId="0" fontId="3" fillId="25" borderId="11" xfId="0" applyFont="1" applyFill="1" applyBorder="1" applyAlignment="1">
      <alignment horizontal="right" indent="1"/>
    </xf>
    <xf numFmtId="0" fontId="4" fillId="0" borderId="13" xfId="324" applyFont="1" applyBorder="1" applyAlignment="1">
      <alignment horizontal="center"/>
    </xf>
    <xf numFmtId="0" fontId="4" fillId="25" borderId="10" xfId="0" applyFont="1" applyFill="1" applyBorder="1" applyAlignment="1">
      <alignment horizontal="center"/>
    </xf>
    <xf numFmtId="0" fontId="4" fillId="25" borderId="10" xfId="0" applyFont="1" applyFill="1" applyBorder="1" applyAlignment="1"/>
    <xf numFmtId="44" fontId="4" fillId="25" borderId="17" xfId="0" applyNumberFormat="1" applyFont="1" applyFill="1" applyBorder="1" applyAlignment="1">
      <alignment horizontal="center" vertical="center" wrapText="1"/>
    </xf>
    <xf numFmtId="0" fontId="2" fillId="0" borderId="0" xfId="324" applyFont="1" applyBorder="1"/>
    <xf numFmtId="0" fontId="4" fillId="0" borderId="0" xfId="324" applyFont="1" applyBorder="1"/>
    <xf numFmtId="0" fontId="1" fillId="0" borderId="0" xfId="324" applyBorder="1"/>
    <xf numFmtId="0" fontId="5" fillId="0" borderId="0" xfId="324" applyFont="1" applyAlignment="1">
      <alignment vertical="center" wrapText="1"/>
    </xf>
    <xf numFmtId="0" fontId="6" fillId="0" borderId="0" xfId="324" applyFont="1" applyAlignment="1">
      <alignment horizontal="center" wrapText="1"/>
    </xf>
    <xf numFmtId="4" fontId="1" fillId="0" borderId="0" xfId="324" applyNumberFormat="1"/>
    <xf numFmtId="43" fontId="1" fillId="0" borderId="0" xfId="252" applyFont="1"/>
    <xf numFmtId="0" fontId="2" fillId="0" borderId="0" xfId="324" applyFont="1" applyAlignment="1">
      <alignment horizontal="right"/>
    </xf>
    <xf numFmtId="0" fontId="4" fillId="0" borderId="0" xfId="324" applyFont="1" applyAlignment="1"/>
    <xf numFmtId="0" fontId="25" fillId="0" borderId="0" xfId="324" applyFont="1" applyBorder="1" applyAlignment="1">
      <alignment horizontal="center" wrapText="1"/>
    </xf>
    <xf numFmtId="0" fontId="6" fillId="0" borderId="0" xfId="324" applyFont="1" applyAlignment="1">
      <alignment wrapText="1"/>
    </xf>
    <xf numFmtId="0" fontId="4" fillId="0" borderId="0" xfId="324" applyFont="1" applyBorder="1" applyAlignment="1">
      <alignment horizontal="center" wrapText="1"/>
    </xf>
    <xf numFmtId="0" fontId="4" fillId="24" borderId="10" xfId="324" applyFont="1" applyFill="1" applyBorder="1" applyAlignment="1">
      <alignment horizontal="center"/>
    </xf>
    <xf numFmtId="44" fontId="4" fillId="24" borderId="12" xfId="324" applyNumberFormat="1" applyFont="1" applyFill="1" applyBorder="1" applyAlignment="1">
      <alignment horizontal="center" vertical="center"/>
    </xf>
    <xf numFmtId="0" fontId="4" fillId="25" borderId="13" xfId="324" applyFont="1" applyFill="1" applyBorder="1" applyAlignment="1"/>
    <xf numFmtId="44" fontId="4" fillId="25" borderId="13" xfId="324" applyNumberFormat="1" applyFont="1" applyFill="1" applyBorder="1" applyAlignment="1">
      <alignment horizontal="center" vertical="center" wrapText="1"/>
    </xf>
    <xf numFmtId="0" fontId="4" fillId="25" borderId="17" xfId="324" applyFont="1" applyFill="1" applyBorder="1" applyAlignment="1">
      <alignment horizontal="center"/>
    </xf>
    <xf numFmtId="43" fontId="4" fillId="25" borderId="18" xfId="263" applyFont="1" applyFill="1" applyBorder="1" applyAlignment="1">
      <alignment horizontal="center" vertical="center" wrapText="1"/>
    </xf>
    <xf numFmtId="0" fontId="1" fillId="25" borderId="18" xfId="324" applyFont="1" applyFill="1" applyBorder="1" applyAlignment="1">
      <alignment horizontal="right" indent="1"/>
    </xf>
    <xf numFmtId="43" fontId="1" fillId="25" borderId="18" xfId="263" applyFont="1" applyFill="1" applyBorder="1" applyAlignment="1">
      <alignment horizontal="center" vertical="center" wrapText="1"/>
    </xf>
    <xf numFmtId="0" fontId="4" fillId="25" borderId="18" xfId="324" applyFont="1" applyFill="1" applyBorder="1" applyAlignment="1">
      <alignment horizontal="center"/>
    </xf>
    <xf numFmtId="0" fontId="4" fillId="25" borderId="13" xfId="324" applyFont="1" applyFill="1" applyBorder="1" applyAlignment="1">
      <alignment horizontal="left"/>
    </xf>
    <xf numFmtId="0" fontId="1" fillId="25" borderId="16" xfId="324" applyFont="1" applyFill="1" applyBorder="1" applyAlignment="1">
      <alignment horizontal="left"/>
    </xf>
    <xf numFmtId="0" fontId="2" fillId="0" borderId="0" xfId="324" applyFont="1" applyBorder="1" applyAlignment="1">
      <alignment horizontal="right"/>
    </xf>
    <xf numFmtId="0" fontId="4" fillId="0" borderId="0" xfId="324" applyFont="1" applyBorder="1" applyAlignment="1"/>
    <xf numFmtId="0" fontId="4" fillId="25" borderId="11" xfId="324" applyFont="1" applyFill="1" applyBorder="1" applyAlignment="1">
      <alignment horizontal="center"/>
    </xf>
    <xf numFmtId="0" fontId="1" fillId="25" borderId="11" xfId="324" applyFont="1" applyFill="1" applyBorder="1" applyAlignment="1">
      <alignment horizontal="right" indent="1"/>
    </xf>
    <xf numFmtId="0" fontId="1" fillId="25" borderId="16" xfId="324" applyFont="1" applyFill="1" applyBorder="1" applyAlignment="1">
      <alignment horizontal="right" indent="1"/>
    </xf>
    <xf numFmtId="43" fontId="1" fillId="25" borderId="19" xfId="263" applyFont="1" applyFill="1" applyBorder="1" applyAlignment="1">
      <alignment horizontal="center" vertical="center" wrapText="1"/>
    </xf>
    <xf numFmtId="0" fontId="1" fillId="25" borderId="13" xfId="324" applyFont="1" applyFill="1" applyBorder="1" applyAlignment="1">
      <alignment horizontal="left"/>
    </xf>
    <xf numFmtId="0" fontId="26" fillId="0" borderId="0" xfId="324" applyFont="1"/>
    <xf numFmtId="49" fontId="5" fillId="0" borderId="0" xfId="324" applyNumberFormat="1" applyFont="1" applyAlignment="1"/>
    <xf numFmtId="0" fontId="1" fillId="0" borderId="0" xfId="324" applyFill="1"/>
    <xf numFmtId="0" fontId="4" fillId="0" borderId="20" xfId="324" applyFont="1" applyBorder="1" applyAlignment="1">
      <alignment horizontal="left" vertical="top" wrapText="1"/>
    </xf>
    <xf numFmtId="0" fontId="4" fillId="0" borderId="0" xfId="324" applyFont="1" applyBorder="1" applyAlignment="1">
      <alignment horizontal="left" vertical="top" wrapText="1"/>
    </xf>
    <xf numFmtId="0" fontId="5" fillId="0" borderId="0" xfId="324" applyFont="1" applyAlignment="1">
      <alignment horizontal="center"/>
    </xf>
    <xf numFmtId="0" fontId="4" fillId="0" borderId="0" xfId="324" applyFont="1" applyBorder="1" applyAlignment="1">
      <alignment horizontal="center" wrapText="1"/>
    </xf>
    <xf numFmtId="49" fontId="4" fillId="0" borderId="0" xfId="324" applyNumberFormat="1" applyFont="1" applyAlignment="1">
      <alignment horizontal="center"/>
    </xf>
    <xf numFmtId="0" fontId="3" fillId="25" borderId="16" xfId="0" applyFont="1" applyFill="1" applyBorder="1" applyAlignment="1">
      <alignment horizontal="right" indent="1"/>
    </xf>
    <xf numFmtId="0" fontId="4" fillId="25" borderId="10" xfId="324" applyFont="1" applyFill="1" applyBorder="1" applyAlignment="1">
      <alignment horizontal="center"/>
    </xf>
    <xf numFmtId="43" fontId="4" fillId="25" borderId="17" xfId="263" applyFont="1" applyFill="1" applyBorder="1" applyAlignment="1">
      <alignment horizontal="center" vertical="center" wrapText="1"/>
    </xf>
    <xf numFmtId="0" fontId="1" fillId="25" borderId="21" xfId="324" applyFont="1" applyFill="1" applyBorder="1" applyAlignment="1">
      <alignment horizontal="right" indent="1"/>
    </xf>
    <xf numFmtId="43" fontId="1" fillId="25" borderId="22" xfId="263" applyFont="1" applyFill="1" applyBorder="1" applyAlignment="1">
      <alignment horizontal="center" vertical="center" wrapText="1"/>
    </xf>
    <xf numFmtId="0" fontId="27" fillId="0" borderId="0" xfId="324" applyFont="1" applyBorder="1" applyAlignment="1">
      <alignment horizontal="center" wrapText="1"/>
    </xf>
    <xf numFmtId="0" fontId="27" fillId="0" borderId="0" xfId="324" applyFont="1" applyAlignment="1">
      <alignment horizontal="center" wrapText="1"/>
    </xf>
  </cellXfs>
  <cellStyles count="467">
    <cellStyle name="20% - Énfasis1" xfId="1" builtinId="30" customBuiltin="1"/>
    <cellStyle name="20% - Énfasis1 2" xfId="2"/>
    <cellStyle name="20% - Énfasis1 2 2" xfId="3"/>
    <cellStyle name="20% - Énfasis1 2 2 2" xfId="4"/>
    <cellStyle name="20% - Énfasis1 2 2 2 2" xfId="5"/>
    <cellStyle name="20% - Énfasis1 2 3" xfId="6"/>
    <cellStyle name="20% - Énfasis1 3" xfId="7"/>
    <cellStyle name="20% - Énfasis1 3 2" xfId="8"/>
    <cellStyle name="20% - Énfasis2" xfId="9" builtinId="34" customBuiltin="1"/>
    <cellStyle name="20% - Énfasis2 2" xfId="10"/>
    <cellStyle name="20% - Énfasis2 2 2" xfId="11"/>
    <cellStyle name="20% - Énfasis2 2 2 2" xfId="12"/>
    <cellStyle name="20% - Énfasis2 2 2 2 2" xfId="13"/>
    <cellStyle name="20% - Énfasis2 2 3" xfId="14"/>
    <cellStyle name="20% - Énfasis2 3" xfId="15"/>
    <cellStyle name="20% - Énfasis2 3 2" xfId="16"/>
    <cellStyle name="20% - Énfasis3" xfId="17" builtinId="38" customBuiltin="1"/>
    <cellStyle name="20% - Énfasis3 2" xfId="18"/>
    <cellStyle name="20% - Énfasis3 2 2" xfId="19"/>
    <cellStyle name="20% - Énfasis3 2 2 2" xfId="20"/>
    <cellStyle name="20% - Énfasis3 2 2 2 2" xfId="21"/>
    <cellStyle name="20% - Énfasis3 2 3" xfId="22"/>
    <cellStyle name="20% - Énfasis3 3" xfId="23"/>
    <cellStyle name="20% - Énfasis3 3 2" xfId="24"/>
    <cellStyle name="20% - Énfasis4" xfId="25" builtinId="42" customBuiltin="1"/>
    <cellStyle name="20% - Énfasis4 2" xfId="26"/>
    <cellStyle name="20% - Énfasis4 2 2" xfId="27"/>
    <cellStyle name="20% - Énfasis4 2 2 2" xfId="28"/>
    <cellStyle name="20% - Énfasis4 2 2 2 2" xfId="29"/>
    <cellStyle name="20% - Énfasis4 2 3" xfId="30"/>
    <cellStyle name="20% - Énfasis4 3" xfId="31"/>
    <cellStyle name="20% - Énfasis4 3 2" xfId="32"/>
    <cellStyle name="20% - Énfasis5" xfId="33" builtinId="46" customBuiltin="1"/>
    <cellStyle name="20% - Énfasis5 2" xfId="34"/>
    <cellStyle name="20% - Énfasis5 2 2" xfId="35"/>
    <cellStyle name="20% - Énfasis5 2 2 2" xfId="36"/>
    <cellStyle name="20% - Énfasis5 2 2 2 2" xfId="37"/>
    <cellStyle name="20% - Énfasis5 2 3" xfId="38"/>
    <cellStyle name="20% - Énfasis5 3" xfId="39"/>
    <cellStyle name="20% - Énfasis5 3 2" xfId="40"/>
    <cellStyle name="20% - Énfasis6" xfId="41" builtinId="50" customBuiltin="1"/>
    <cellStyle name="20% - Énfasis6 2" xfId="42"/>
    <cellStyle name="20% - Énfasis6 2 2" xfId="43"/>
    <cellStyle name="20% - Énfasis6 2 2 2" xfId="44"/>
    <cellStyle name="20% - Énfasis6 2 2 2 2" xfId="45"/>
    <cellStyle name="20% - Énfasis6 2 3" xfId="46"/>
    <cellStyle name="20% - Énfasis6 3" xfId="47"/>
    <cellStyle name="20% - Énfasis6 3 2" xfId="48"/>
    <cellStyle name="40% - Énfasis1" xfId="49" builtinId="31" customBuiltin="1"/>
    <cellStyle name="40% - Énfasis1 2" xfId="50"/>
    <cellStyle name="40% - Énfasis1 2 2" xfId="51"/>
    <cellStyle name="40% - Énfasis1 2 2 2" xfId="52"/>
    <cellStyle name="40% - Énfasis1 2 2 2 2" xfId="53"/>
    <cellStyle name="40% - Énfasis1 2 3" xfId="54"/>
    <cellStyle name="40% - Énfasis1 3" xfId="55"/>
    <cellStyle name="40% - Énfasis1 3 2" xfId="56"/>
    <cellStyle name="40% - Énfasis2" xfId="57" builtinId="35" customBuiltin="1"/>
    <cellStyle name="40% - Énfasis2 2" xfId="58"/>
    <cellStyle name="40% - Énfasis2 2 2" xfId="59"/>
    <cellStyle name="40% - Énfasis2 2 2 2" xfId="60"/>
    <cellStyle name="40% - Énfasis2 2 2 2 2" xfId="61"/>
    <cellStyle name="40% - Énfasis2 2 3" xfId="62"/>
    <cellStyle name="40% - Énfasis2 3" xfId="63"/>
    <cellStyle name="40% - Énfasis2 3 2" xfId="64"/>
    <cellStyle name="40% - Énfasis3" xfId="65" builtinId="39" customBuiltin="1"/>
    <cellStyle name="40% - Énfasis3 2" xfId="66"/>
    <cellStyle name="40% - Énfasis3 2 2" xfId="67"/>
    <cellStyle name="40% - Énfasis3 2 2 2" xfId="68"/>
    <cellStyle name="40% - Énfasis3 2 2 2 2" xfId="69"/>
    <cellStyle name="40% - Énfasis3 2 3" xfId="70"/>
    <cellStyle name="40% - Énfasis3 3" xfId="71"/>
    <cellStyle name="40% - Énfasis3 3 2" xfId="72"/>
    <cellStyle name="40% - Énfasis4" xfId="73" builtinId="43" customBuiltin="1"/>
    <cellStyle name="40% - Énfasis4 2" xfId="74"/>
    <cellStyle name="40% - Énfasis4 2 2" xfId="75"/>
    <cellStyle name="40% - Énfasis4 2 2 2" xfId="76"/>
    <cellStyle name="40% - Énfasis4 2 2 2 2" xfId="77"/>
    <cellStyle name="40% - Énfasis4 2 3" xfId="78"/>
    <cellStyle name="40% - Énfasis4 3" xfId="79"/>
    <cellStyle name="40% - Énfasis4 3 2" xfId="80"/>
    <cellStyle name="40% - Énfasis5" xfId="81" builtinId="47" customBuiltin="1"/>
    <cellStyle name="40% - Énfasis5 2" xfId="82"/>
    <cellStyle name="40% - Énfasis5 2 2" xfId="83"/>
    <cellStyle name="40% - Énfasis5 2 2 2" xfId="84"/>
    <cellStyle name="40% - Énfasis5 2 2 2 2" xfId="85"/>
    <cellStyle name="40% - Énfasis5 2 3" xfId="86"/>
    <cellStyle name="40% - Énfasis5 3" xfId="87"/>
    <cellStyle name="40% - Énfasis5 3 2" xfId="88"/>
    <cellStyle name="40% - Énfasis6" xfId="89" builtinId="51" customBuiltin="1"/>
    <cellStyle name="40% - Énfasis6 2" xfId="90"/>
    <cellStyle name="40% - Énfasis6 2 2" xfId="91"/>
    <cellStyle name="40% - Énfasis6 2 2 2" xfId="92"/>
    <cellStyle name="40% - Énfasis6 2 2 2 2" xfId="93"/>
    <cellStyle name="40% - Énfasis6 2 3" xfId="94"/>
    <cellStyle name="40% - Énfasis6 3" xfId="95"/>
    <cellStyle name="40% - Énfasis6 3 2" xfId="96"/>
    <cellStyle name="60% - Énfasis1" xfId="97" builtinId="32" customBuiltin="1"/>
    <cellStyle name="60% - Énfasis1 2" xfId="98"/>
    <cellStyle name="60% - Énfasis1 2 2" xfId="99"/>
    <cellStyle name="60% - Énfasis1 2 2 2" xfId="100"/>
    <cellStyle name="60% - Énfasis1 2 2 2 2" xfId="101"/>
    <cellStyle name="60% - Énfasis1 2 3" xfId="102"/>
    <cellStyle name="60% - Énfasis1 3" xfId="103"/>
    <cellStyle name="60% - Énfasis1 3 2" xfId="104"/>
    <cellStyle name="60% - Énfasis2" xfId="105" builtinId="36" customBuiltin="1"/>
    <cellStyle name="60% - Énfasis2 2" xfId="106"/>
    <cellStyle name="60% - Énfasis2 2 2" xfId="107"/>
    <cellStyle name="60% - Énfasis2 2 2 2" xfId="108"/>
    <cellStyle name="60% - Énfasis2 2 2 2 2" xfId="109"/>
    <cellStyle name="60% - Énfasis2 2 3" xfId="110"/>
    <cellStyle name="60% - Énfasis2 3" xfId="111"/>
    <cellStyle name="60% - Énfasis2 3 2" xfId="112"/>
    <cellStyle name="60% - Énfasis3" xfId="113" builtinId="40" customBuiltin="1"/>
    <cellStyle name="60% - Énfasis3 2" xfId="114"/>
    <cellStyle name="60% - Énfasis3 2 2" xfId="115"/>
    <cellStyle name="60% - Énfasis3 2 2 2" xfId="116"/>
    <cellStyle name="60% - Énfasis3 2 2 2 2" xfId="117"/>
    <cellStyle name="60% - Énfasis3 2 3" xfId="118"/>
    <cellStyle name="60% - Énfasis3 3" xfId="119"/>
    <cellStyle name="60% - Énfasis3 3 2" xfId="120"/>
    <cellStyle name="60% - Énfasis4" xfId="121" builtinId="44" customBuiltin="1"/>
    <cellStyle name="60% - Énfasis4 2" xfId="122"/>
    <cellStyle name="60% - Énfasis4 2 2" xfId="123"/>
    <cellStyle name="60% - Énfasis4 2 2 2" xfId="124"/>
    <cellStyle name="60% - Énfasis4 2 2 2 2" xfId="125"/>
    <cellStyle name="60% - Énfasis4 2 3" xfId="126"/>
    <cellStyle name="60% - Énfasis4 3" xfId="127"/>
    <cellStyle name="60% - Énfasis4 3 2" xfId="128"/>
    <cellStyle name="60% - Énfasis5" xfId="129" builtinId="48" customBuiltin="1"/>
    <cellStyle name="60% - Énfasis5 2" xfId="130"/>
    <cellStyle name="60% - Énfasis5 2 2" xfId="131"/>
    <cellStyle name="60% - Énfasis5 2 2 2" xfId="132"/>
    <cellStyle name="60% - Énfasis5 2 2 2 2" xfId="133"/>
    <cellStyle name="60% - Énfasis5 2 3" xfId="134"/>
    <cellStyle name="60% - Énfasis5 3" xfId="135"/>
    <cellStyle name="60% - Énfasis5 3 2" xfId="136"/>
    <cellStyle name="60% - Énfasis6" xfId="137" builtinId="52" customBuiltin="1"/>
    <cellStyle name="60% - Énfasis6 2" xfId="138"/>
    <cellStyle name="60% - Énfasis6 2 2" xfId="139"/>
    <cellStyle name="60% - Énfasis6 2 2 2" xfId="140"/>
    <cellStyle name="60% - Énfasis6 2 2 2 2" xfId="141"/>
    <cellStyle name="60% - Énfasis6 2 3" xfId="142"/>
    <cellStyle name="60% - Énfasis6 3" xfId="143"/>
    <cellStyle name="60% - Énfasis6 3 2" xfId="144"/>
    <cellStyle name="Buena" xfId="145" builtinId="26" customBuiltin="1"/>
    <cellStyle name="Buena 2" xfId="146"/>
    <cellStyle name="Buena 2 2" xfId="147"/>
    <cellStyle name="Buena 2 2 2" xfId="148"/>
    <cellStyle name="Buena 2 2 2 2" xfId="149"/>
    <cellStyle name="Buena 2 3" xfId="150"/>
    <cellStyle name="Buena 3" xfId="151"/>
    <cellStyle name="Buena 3 2" xfId="152"/>
    <cellStyle name="Cálculo" xfId="153" builtinId="22" customBuiltin="1"/>
    <cellStyle name="Cálculo 2" xfId="154"/>
    <cellStyle name="Cálculo 2 2" xfId="155"/>
    <cellStyle name="Cálculo 2 2 2" xfId="156"/>
    <cellStyle name="Cálculo 2 2 2 2" xfId="157"/>
    <cellStyle name="Cálculo 2 3" xfId="158"/>
    <cellStyle name="Cálculo 3" xfId="159"/>
    <cellStyle name="Cálculo 3 2" xfId="160"/>
    <cellStyle name="Celda de comprobación" xfId="161" builtinId="23" customBuiltin="1"/>
    <cellStyle name="Celda de comprobación 2" xfId="162"/>
    <cellStyle name="Celda de comprobación 2 2" xfId="163"/>
    <cellStyle name="Celda de comprobación 2 2 2" xfId="164"/>
    <cellStyle name="Celda de comprobación 2 2 2 2" xfId="165"/>
    <cellStyle name="Celda de comprobación 2 3" xfId="166"/>
    <cellStyle name="Celda de comprobación 3" xfId="167"/>
    <cellStyle name="Celda de comprobación 3 2" xfId="168"/>
    <cellStyle name="Celda vinculada" xfId="169" builtinId="24" customBuiltin="1"/>
    <cellStyle name="Celda vinculada 2" xfId="170"/>
    <cellStyle name="Celda vinculada 2 2" xfId="171"/>
    <cellStyle name="Celda vinculada 2 2 2" xfId="172"/>
    <cellStyle name="Celda vinculada 2 2 2 2" xfId="173"/>
    <cellStyle name="Celda vinculada 2 3" xfId="174"/>
    <cellStyle name="Celda vinculada 3" xfId="175"/>
    <cellStyle name="Celda vinculada 3 2" xfId="176"/>
    <cellStyle name="Encabezado 1" xfId="428" builtinId="16" customBuiltin="1"/>
    <cellStyle name="Encabezado 4" xfId="177" builtinId="19" customBuiltin="1"/>
    <cellStyle name="Encabezado 4 2" xfId="178"/>
    <cellStyle name="Encabezado 4 2 2" xfId="179"/>
    <cellStyle name="Encabezado 4 2 2 2" xfId="180"/>
    <cellStyle name="Encabezado 4 2 2 2 2" xfId="181"/>
    <cellStyle name="Encabezado 4 2 3" xfId="182"/>
    <cellStyle name="Encabezado 4 3" xfId="183"/>
    <cellStyle name="Encabezado 4 3 2" xfId="184"/>
    <cellStyle name="Énfasis1" xfId="185" builtinId="29" customBuiltin="1"/>
    <cellStyle name="Énfasis1 2" xfId="186"/>
    <cellStyle name="Énfasis1 2 2" xfId="187"/>
    <cellStyle name="Énfasis1 2 2 2" xfId="188"/>
    <cellStyle name="Énfasis1 2 2 2 2" xfId="189"/>
    <cellStyle name="Énfasis1 2 3" xfId="190"/>
    <cellStyle name="Énfasis1 3" xfId="191"/>
    <cellStyle name="Énfasis1 3 2" xfId="192"/>
    <cellStyle name="Énfasis2" xfId="193" builtinId="33" customBuiltin="1"/>
    <cellStyle name="Énfasis2 2" xfId="194"/>
    <cellStyle name="Énfasis2 2 2" xfId="195"/>
    <cellStyle name="Énfasis2 2 2 2" xfId="196"/>
    <cellStyle name="Énfasis2 2 2 2 2" xfId="197"/>
    <cellStyle name="Énfasis2 2 3" xfId="198"/>
    <cellStyle name="Énfasis2 3" xfId="199"/>
    <cellStyle name="Énfasis2 3 2" xfId="200"/>
    <cellStyle name="Énfasis3" xfId="201" builtinId="37" customBuiltin="1"/>
    <cellStyle name="Énfasis3 2" xfId="202"/>
    <cellStyle name="Énfasis3 2 2" xfId="203"/>
    <cellStyle name="Énfasis3 2 2 2" xfId="204"/>
    <cellStyle name="Énfasis3 2 2 2 2" xfId="205"/>
    <cellStyle name="Énfasis3 2 3" xfId="206"/>
    <cellStyle name="Énfasis3 3" xfId="207"/>
    <cellStyle name="Énfasis3 3 2" xfId="208"/>
    <cellStyle name="Énfasis4" xfId="209" builtinId="41" customBuiltin="1"/>
    <cellStyle name="Énfasis4 2" xfId="210"/>
    <cellStyle name="Énfasis4 2 2" xfId="211"/>
    <cellStyle name="Énfasis4 2 2 2" xfId="212"/>
    <cellStyle name="Énfasis4 2 2 2 2" xfId="213"/>
    <cellStyle name="Énfasis4 2 3" xfId="214"/>
    <cellStyle name="Énfasis4 3" xfId="215"/>
    <cellStyle name="Énfasis4 3 2" xfId="216"/>
    <cellStyle name="Énfasis5" xfId="217" builtinId="45" customBuiltin="1"/>
    <cellStyle name="Énfasis5 2" xfId="218"/>
    <cellStyle name="Énfasis5 2 2" xfId="219"/>
    <cellStyle name="Énfasis5 2 2 2" xfId="220"/>
    <cellStyle name="Énfasis5 2 2 2 2" xfId="221"/>
    <cellStyle name="Énfasis5 2 3" xfId="222"/>
    <cellStyle name="Énfasis5 3" xfId="223"/>
    <cellStyle name="Énfasis5 3 2" xfId="224"/>
    <cellStyle name="Énfasis6" xfId="225" builtinId="49" customBuiltin="1"/>
    <cellStyle name="Énfasis6 2" xfId="226"/>
    <cellStyle name="Énfasis6 2 2" xfId="227"/>
    <cellStyle name="Énfasis6 2 2 2" xfId="228"/>
    <cellStyle name="Énfasis6 2 2 2 2" xfId="229"/>
    <cellStyle name="Énfasis6 2 3" xfId="230"/>
    <cellStyle name="Énfasis6 3" xfId="231"/>
    <cellStyle name="Énfasis6 3 2" xfId="232"/>
    <cellStyle name="Entrada" xfId="233" builtinId="20" customBuiltin="1"/>
    <cellStyle name="Entrada 2" xfId="234"/>
    <cellStyle name="Entrada 2 2" xfId="235"/>
    <cellStyle name="Entrada 2 2 2" xfId="236"/>
    <cellStyle name="Entrada 2 2 2 2" xfId="237"/>
    <cellStyle name="Entrada 2 3" xfId="238"/>
    <cellStyle name="Entrada 3" xfId="239"/>
    <cellStyle name="Entrada 3 2" xfId="240"/>
    <cellStyle name="Euro" xfId="241"/>
    <cellStyle name="Euro 2" xfId="242"/>
    <cellStyle name="Euro 2 2" xfId="243"/>
    <cellStyle name="Incorrecto" xfId="244" builtinId="27" customBuiltin="1"/>
    <cellStyle name="Incorrecto 2" xfId="245"/>
    <cellStyle name="Incorrecto 2 2" xfId="246"/>
    <cellStyle name="Incorrecto 2 2 2" xfId="247"/>
    <cellStyle name="Incorrecto 2 2 2 2" xfId="248"/>
    <cellStyle name="Incorrecto 2 3" xfId="249"/>
    <cellStyle name="Incorrecto 3" xfId="250"/>
    <cellStyle name="Incorrecto 3 2" xfId="251"/>
    <cellStyle name="Millares" xfId="252" builtinId="3"/>
    <cellStyle name="Millares 10" xfId="253"/>
    <cellStyle name="Millares 11" xfId="254"/>
    <cellStyle name="Millares 12" xfId="255"/>
    <cellStyle name="Millares 13" xfId="256"/>
    <cellStyle name="Millares 14" xfId="257"/>
    <cellStyle name="Millares 15" xfId="258"/>
    <cellStyle name="Millares 16" xfId="259"/>
    <cellStyle name="Millares 16 2" xfId="260"/>
    <cellStyle name="Millares 17" xfId="261"/>
    <cellStyle name="Millares 18" xfId="262"/>
    <cellStyle name="Millares 19" xfId="263"/>
    <cellStyle name="Millares 2" xfId="264"/>
    <cellStyle name="Millares 2 2" xfId="265"/>
    <cellStyle name="Millares 3" xfId="266"/>
    <cellStyle name="Millares 4" xfId="267"/>
    <cellStyle name="Millares 5" xfId="268"/>
    <cellStyle name="Millares 6" xfId="269"/>
    <cellStyle name="Millares 7" xfId="270"/>
    <cellStyle name="Millares 8" xfId="271"/>
    <cellStyle name="Millares 9" xfId="272"/>
    <cellStyle name="Moneda 2" xfId="273"/>
    <cellStyle name="Moneda 3" xfId="274"/>
    <cellStyle name="Moneda 4" xfId="275"/>
    <cellStyle name="Moneda 5" xfId="276"/>
    <cellStyle name="Neutral" xfId="277" builtinId="28" customBuiltin="1"/>
    <cellStyle name="Neutral 2" xfId="278"/>
    <cellStyle name="Neutral 2 2" xfId="279"/>
    <cellStyle name="Neutral 2 2 2" xfId="280"/>
    <cellStyle name="Neutral 2 2 2 2" xfId="281"/>
    <cellStyle name="Neutral 2 3" xfId="282"/>
    <cellStyle name="Neutral 3" xfId="283"/>
    <cellStyle name="Neutral 3 2" xfId="284"/>
    <cellStyle name="Normal" xfId="0" builtinId="0"/>
    <cellStyle name="Normal 10" xfId="285"/>
    <cellStyle name="Normal 11" xfId="286"/>
    <cellStyle name="Normal 12" xfId="287"/>
    <cellStyle name="Normal 13" xfId="288"/>
    <cellStyle name="Normal 14" xfId="289"/>
    <cellStyle name="Normal 14 2" xfId="290"/>
    <cellStyle name="Normal 15" xfId="291"/>
    <cellStyle name="Normal 16" xfId="292"/>
    <cellStyle name="Normal 16 2" xfId="293"/>
    <cellStyle name="Normal 17" xfId="294"/>
    <cellStyle name="Normal 18" xfId="295"/>
    <cellStyle name="Normal 19" xfId="296"/>
    <cellStyle name="Normal 2" xfId="297"/>
    <cellStyle name="Normal 2 2" xfId="298"/>
    <cellStyle name="Normal 2 3" xfId="299"/>
    <cellStyle name="Normal 2 4" xfId="300"/>
    <cellStyle name="Normal 2 5" xfId="301"/>
    <cellStyle name="Normal 2 6" xfId="302"/>
    <cellStyle name="Normal 2 7" xfId="303"/>
    <cellStyle name="Normal 2 8" xfId="304"/>
    <cellStyle name="Normal 20" xfId="305"/>
    <cellStyle name="Normal 21" xfId="306"/>
    <cellStyle name="Normal 22" xfId="307"/>
    <cellStyle name="Normal 23" xfId="308"/>
    <cellStyle name="Normal 24" xfId="309"/>
    <cellStyle name="Normal 25" xfId="310"/>
    <cellStyle name="Normal 26" xfId="311"/>
    <cellStyle name="Normal 27" xfId="312"/>
    <cellStyle name="Normal 27 2" xfId="313"/>
    <cellStyle name="Normal 28" xfId="314"/>
    <cellStyle name="Normal 28 2" xfId="315"/>
    <cellStyle name="Normal 29" xfId="316"/>
    <cellStyle name="Normal 3" xfId="317"/>
    <cellStyle name="Normal 3 2" xfId="318"/>
    <cellStyle name="Normal 3 3" xfId="319"/>
    <cellStyle name="Normal 3 4" xfId="320"/>
    <cellStyle name="Normal 3 5" xfId="321"/>
    <cellStyle name="Normal 30" xfId="322"/>
    <cellStyle name="Normal 31" xfId="323"/>
    <cellStyle name="Normal 32" xfId="324"/>
    <cellStyle name="Normal 4" xfId="325"/>
    <cellStyle name="Normal 5" xfId="326"/>
    <cellStyle name="Normal 6" xfId="327"/>
    <cellStyle name="Normal 7" xfId="328"/>
    <cellStyle name="Normal 8" xfId="329"/>
    <cellStyle name="Normal 9" xfId="330"/>
    <cellStyle name="Notas" xfId="331" builtinId="10" customBuiltin="1"/>
    <cellStyle name="Notas 10" xfId="332"/>
    <cellStyle name="Notas 10 2" xfId="333"/>
    <cellStyle name="Notas 11" xfId="334"/>
    <cellStyle name="Notas 11 2" xfId="335"/>
    <cellStyle name="Notas 12" xfId="336"/>
    <cellStyle name="Notas 12 2" xfId="337"/>
    <cellStyle name="Notas 13" xfId="338"/>
    <cellStyle name="Notas 13 2" xfId="339"/>
    <cellStyle name="Notas 14" xfId="340"/>
    <cellStyle name="Notas 14 2" xfId="341"/>
    <cellStyle name="Notas 15" xfId="342"/>
    <cellStyle name="Notas 15 2" xfId="343"/>
    <cellStyle name="Notas 16" xfId="344"/>
    <cellStyle name="Notas 16 2" xfId="345"/>
    <cellStyle name="Notas 17" xfId="346"/>
    <cellStyle name="Notas 17 2" xfId="347"/>
    <cellStyle name="Notas 18" xfId="348"/>
    <cellStyle name="Notas 18 2" xfId="349"/>
    <cellStyle name="Notas 19" xfId="350"/>
    <cellStyle name="Notas 19 2" xfId="351"/>
    <cellStyle name="Notas 2" xfId="352"/>
    <cellStyle name="Notas 2 2" xfId="353"/>
    <cellStyle name="Notas 2 2 2" xfId="354"/>
    <cellStyle name="Notas 2 2 2 2" xfId="355"/>
    <cellStyle name="Notas 2 3" xfId="356"/>
    <cellStyle name="Notas 20" xfId="357"/>
    <cellStyle name="Notas 20 2" xfId="358"/>
    <cellStyle name="Notas 21" xfId="359"/>
    <cellStyle name="Notas 21 2" xfId="360"/>
    <cellStyle name="Notas 22" xfId="361"/>
    <cellStyle name="Notas 22 2" xfId="362"/>
    <cellStyle name="Notas 23" xfId="363"/>
    <cellStyle name="Notas 23 2" xfId="364"/>
    <cellStyle name="Notas 24" xfId="365"/>
    <cellStyle name="Notas 24 2" xfId="366"/>
    <cellStyle name="Notas 25" xfId="367"/>
    <cellStyle name="Notas 25 2" xfId="368"/>
    <cellStyle name="Notas 26" xfId="369"/>
    <cellStyle name="Notas 26 2" xfId="370"/>
    <cellStyle name="Notas 27" xfId="371"/>
    <cellStyle name="Notas 27 2" xfId="372"/>
    <cellStyle name="Notas 28" xfId="373"/>
    <cellStyle name="Notas 28 2" xfId="374"/>
    <cellStyle name="Notas 29" xfId="375"/>
    <cellStyle name="Notas 29 2" xfId="376"/>
    <cellStyle name="Notas 3" xfId="377"/>
    <cellStyle name="Notas 3 2" xfId="378"/>
    <cellStyle name="Notas 30" xfId="379"/>
    <cellStyle name="Notas 30 2" xfId="380"/>
    <cellStyle name="Notas 31" xfId="381"/>
    <cellStyle name="Notas 32" xfId="382"/>
    <cellStyle name="Notas 4" xfId="383"/>
    <cellStyle name="Notas 4 2" xfId="384"/>
    <cellStyle name="Notas 5" xfId="385"/>
    <cellStyle name="Notas 5 2" xfId="386"/>
    <cellStyle name="Notas 6" xfId="387"/>
    <cellStyle name="Notas 6 2" xfId="388"/>
    <cellStyle name="Notas 7" xfId="389"/>
    <cellStyle name="Notas 7 2" xfId="390"/>
    <cellStyle name="Notas 8" xfId="391"/>
    <cellStyle name="Notas 8 2" xfId="392"/>
    <cellStyle name="Notas 9" xfId="393"/>
    <cellStyle name="Notas 9 2" xfId="394"/>
    <cellStyle name="Porcentual 2" xfId="395"/>
    <cellStyle name="Porcentual 3" xfId="396"/>
    <cellStyle name="Porcentual 4" xfId="397"/>
    <cellStyle name="Porcentual 5" xfId="398"/>
    <cellStyle name="Porcentual 6" xfId="399"/>
    <cellStyle name="Porcentual 7" xfId="400"/>
    <cellStyle name="Porcentual 8" xfId="401"/>
    <cellStyle name="Porcentual 9" xfId="402"/>
    <cellStyle name="Salida" xfId="403" builtinId="21" customBuiltin="1"/>
    <cellStyle name="Salida 2" xfId="404"/>
    <cellStyle name="Salida 2 2" xfId="405"/>
    <cellStyle name="Salida 2 2 2" xfId="406"/>
    <cellStyle name="Salida 2 2 2 2" xfId="407"/>
    <cellStyle name="Salida 2 3" xfId="408"/>
    <cellStyle name="Salida 3" xfId="409"/>
    <cellStyle name="Salida 3 2" xfId="410"/>
    <cellStyle name="Texto de advertencia" xfId="411" builtinId="11" customBuiltin="1"/>
    <cellStyle name="Texto de advertencia 2" xfId="412"/>
    <cellStyle name="Texto de advertencia 2 2" xfId="413"/>
    <cellStyle name="Texto de advertencia 2 2 2" xfId="414"/>
    <cellStyle name="Texto de advertencia 2 2 2 2" xfId="415"/>
    <cellStyle name="Texto de advertencia 2 3" xfId="416"/>
    <cellStyle name="Texto de advertencia 3" xfId="417"/>
    <cellStyle name="Texto de advertencia 3 2" xfId="418"/>
    <cellStyle name="Texto explicativo" xfId="419" builtinId="53" customBuiltin="1"/>
    <cellStyle name="Texto explicativo 2" xfId="420"/>
    <cellStyle name="Texto explicativo 2 2" xfId="421"/>
    <cellStyle name="Texto explicativo 2 2 2" xfId="422"/>
    <cellStyle name="Texto explicativo 2 2 2 2" xfId="423"/>
    <cellStyle name="Texto explicativo 2 3" xfId="424"/>
    <cellStyle name="Texto explicativo 3" xfId="425"/>
    <cellStyle name="Texto explicativo 3 2" xfId="426"/>
    <cellStyle name="Título" xfId="427" builtinId="15" customBuiltin="1"/>
    <cellStyle name="Título 1 2" xfId="429"/>
    <cellStyle name="Título 1 2 2" xfId="430"/>
    <cellStyle name="Título 1 2 2 2" xfId="431"/>
    <cellStyle name="Título 1 2 2 2 2" xfId="432"/>
    <cellStyle name="Título 1 2 3" xfId="433"/>
    <cellStyle name="Título 1 3" xfId="434"/>
    <cellStyle name="Título 1 3 2" xfId="435"/>
    <cellStyle name="Título 2" xfId="436" builtinId="17" customBuiltin="1"/>
    <cellStyle name="Título 2 2" xfId="437"/>
    <cellStyle name="Título 2 2 2" xfId="438"/>
    <cellStyle name="Título 2 2 2 2" xfId="439"/>
    <cellStyle name="Título 2 2 2 2 2" xfId="440"/>
    <cellStyle name="Título 2 2 3" xfId="441"/>
    <cellStyle name="Título 2 3" xfId="442"/>
    <cellStyle name="Título 2 3 2" xfId="443"/>
    <cellStyle name="Título 3" xfId="444" builtinId="18" customBuiltin="1"/>
    <cellStyle name="Título 3 2" xfId="445"/>
    <cellStyle name="Título 3 2 2" xfId="446"/>
    <cellStyle name="Título 3 2 2 2" xfId="447"/>
    <cellStyle name="Título 3 2 2 2 2" xfId="448"/>
    <cellStyle name="Título 3 2 3" xfId="449"/>
    <cellStyle name="Título 3 3" xfId="450"/>
    <cellStyle name="Título 3 3 2" xfId="451"/>
    <cellStyle name="Título 4" xfId="452"/>
    <cellStyle name="Título 4 2" xfId="453"/>
    <cellStyle name="Título 4 2 2" xfId="454"/>
    <cellStyle name="Título 4 2 2 2" xfId="455"/>
    <cellStyle name="Título 4 3" xfId="456"/>
    <cellStyle name="Título 5" xfId="457"/>
    <cellStyle name="Título 5 2" xfId="458"/>
    <cellStyle name="Total" xfId="459" builtinId="25" customBuiltin="1"/>
    <cellStyle name="Total 2" xfId="460"/>
    <cellStyle name="Total 2 2" xfId="461"/>
    <cellStyle name="Total 2 2 2" xfId="462"/>
    <cellStyle name="Total 2 2 2 2" xfId="463"/>
    <cellStyle name="Total 2 3" xfId="464"/>
    <cellStyle name="Total 3" xfId="465"/>
    <cellStyle name="Total 3 2" xfId="4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3088" name="1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2152650</xdr:colOff>
      <xdr:row>0</xdr:row>
      <xdr:rowOff>0</xdr:rowOff>
    </xdr:from>
    <xdr:to>
      <xdr:col>2</xdr:col>
      <xdr:colOff>962025</xdr:colOff>
      <xdr:row>3</xdr:row>
      <xdr:rowOff>152775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0"/>
          <a:ext cx="1885950" cy="63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2068" name="1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2152650</xdr:colOff>
      <xdr:row>0</xdr:row>
      <xdr:rowOff>0</xdr:rowOff>
    </xdr:from>
    <xdr:to>
      <xdr:col>2</xdr:col>
      <xdr:colOff>971550</xdr:colOff>
      <xdr:row>3</xdr:row>
      <xdr:rowOff>152775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0"/>
          <a:ext cx="1885950" cy="63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2" name="5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1724025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2371725</xdr:colOff>
      <xdr:row>0</xdr:row>
      <xdr:rowOff>0</xdr:rowOff>
    </xdr:from>
    <xdr:to>
      <xdr:col>2</xdr:col>
      <xdr:colOff>1028700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2428875</xdr:colOff>
      <xdr:row>0</xdr:row>
      <xdr:rowOff>0</xdr:rowOff>
    </xdr:from>
    <xdr:to>
      <xdr:col>2</xdr:col>
      <xdr:colOff>1085850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2438400</xdr:colOff>
      <xdr:row>0</xdr:row>
      <xdr:rowOff>0</xdr:rowOff>
    </xdr:from>
    <xdr:to>
      <xdr:col>2</xdr:col>
      <xdr:colOff>1095375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gamacosta/Configuraci&#243;n%20local/Archivos%20temporales%20de%20Internet/OLK61/Informe%20trimestral%202008%20al%2031%20MARZO%202009_GL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"/>
      <sheetName val="Municipio-Agencia"/>
      <sheetName val="Tipo de Credito"/>
      <sheetName val="Genero de Beneficiario"/>
      <sheetName val="Productor"/>
      <sheetName val="Tipo Autorizacion"/>
      <sheetName val="Analitico Garantias Liquidas"/>
      <sheetName val="Analitico Fondo de Garantías Lí"/>
      <sheetName val="Analitico Fondo de Porcicolas"/>
      <sheetName val="Anexo Indicadores 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zoomScaleNormal="100" workbookViewId="0">
      <selection activeCell="H18" sqref="H18"/>
    </sheetView>
  </sheetViews>
  <sheetFormatPr baseColWidth="10" defaultRowHeight="12.75" x14ac:dyDescent="0.2"/>
  <cols>
    <col min="1" max="1" width="11.42578125" style="4"/>
    <col min="2" max="2" width="46.140625" style="4" customWidth="1"/>
    <col min="3" max="3" width="27.28515625" style="5" customWidth="1"/>
    <col min="4" max="4" width="13.85546875" style="4" bestFit="1" customWidth="1"/>
    <col min="5" max="5" width="14.85546875" style="4" bestFit="1" customWidth="1"/>
    <col min="6" max="7" width="13.85546875" style="4" bestFit="1" customWidth="1"/>
    <col min="8" max="16384" width="11.42578125" style="4"/>
  </cols>
  <sheetData>
    <row r="1" spans="1:5" x14ac:dyDescent="0.2">
      <c r="A1" s="8"/>
      <c r="B1" s="7"/>
      <c r="C1" s="9"/>
    </row>
    <row r="2" spans="1:5" x14ac:dyDescent="0.2">
      <c r="A2" s="8"/>
      <c r="B2" s="7"/>
      <c r="C2" s="9"/>
    </row>
    <row r="3" spans="1:5" x14ac:dyDescent="0.2">
      <c r="A3" s="8"/>
      <c r="B3" s="10"/>
      <c r="C3" s="11"/>
    </row>
    <row r="4" spans="1:5" x14ac:dyDescent="0.2">
      <c r="A4" s="34"/>
      <c r="B4" s="35"/>
      <c r="C4" s="12"/>
      <c r="D4" s="36"/>
    </row>
    <row r="5" spans="1:5" x14ac:dyDescent="0.2">
      <c r="A5" s="8"/>
      <c r="B5" s="67" t="s">
        <v>71</v>
      </c>
      <c r="C5" s="67"/>
    </row>
    <row r="6" spans="1:5" x14ac:dyDescent="0.2">
      <c r="A6" s="8"/>
      <c r="B6" s="68"/>
      <c r="C6" s="68"/>
    </row>
    <row r="7" spans="1:5" x14ac:dyDescent="0.2">
      <c r="A7" s="8"/>
      <c r="B7" s="37"/>
      <c r="C7" s="37"/>
    </row>
    <row r="8" spans="1:5" ht="12.75" customHeight="1" x14ac:dyDescent="0.2">
      <c r="A8" s="8"/>
      <c r="B8" s="77" t="s">
        <v>72</v>
      </c>
      <c r="C8" s="77"/>
    </row>
    <row r="9" spans="1:5" x14ac:dyDescent="0.2">
      <c r="A9" s="8"/>
      <c r="B9" s="77"/>
      <c r="C9" s="77"/>
    </row>
    <row r="10" spans="1:5" x14ac:dyDescent="0.2">
      <c r="A10" s="8"/>
      <c r="B10" s="38"/>
      <c r="C10" s="38"/>
    </row>
    <row r="11" spans="1:5" x14ac:dyDescent="0.2">
      <c r="A11" s="8"/>
      <c r="B11" s="71" t="s">
        <v>73</v>
      </c>
      <c r="C11" s="71"/>
    </row>
    <row r="12" spans="1:5" ht="13.5" thickBot="1" x14ac:dyDescent="0.25">
      <c r="A12" s="8"/>
      <c r="B12" s="69"/>
      <c r="C12" s="69"/>
    </row>
    <row r="13" spans="1:5" ht="13.5" thickBot="1" x14ac:dyDescent="0.25">
      <c r="B13" s="1" t="s">
        <v>0</v>
      </c>
      <c r="C13" s="3" t="s">
        <v>15</v>
      </c>
      <c r="D13" s="7"/>
    </row>
    <row r="14" spans="1:5" ht="13.5" thickBot="1" x14ac:dyDescent="0.25">
      <c r="B14" s="23" t="s">
        <v>33</v>
      </c>
      <c r="C14" s="16">
        <f>+C15+C17</f>
        <v>30000</v>
      </c>
    </row>
    <row r="15" spans="1:5" x14ac:dyDescent="0.2">
      <c r="B15" s="25" t="s">
        <v>32</v>
      </c>
      <c r="C15" s="21">
        <f>SUM(C16:C16)</f>
        <v>10000</v>
      </c>
    </row>
    <row r="16" spans="1:5" x14ac:dyDescent="0.2">
      <c r="B16" s="27" t="s">
        <v>46</v>
      </c>
      <c r="C16" s="22">
        <v>10000</v>
      </c>
      <c r="E16" s="40"/>
    </row>
    <row r="17" spans="2:7" x14ac:dyDescent="0.2">
      <c r="B17" s="25" t="s">
        <v>2</v>
      </c>
      <c r="C17" s="21">
        <f>SUM(C18)</f>
        <v>20000</v>
      </c>
      <c r="F17" s="5"/>
      <c r="G17" s="5"/>
    </row>
    <row r="18" spans="2:7" ht="13.5" thickBot="1" x14ac:dyDescent="0.25">
      <c r="B18" s="28" t="s">
        <v>2</v>
      </c>
      <c r="C18" s="22">
        <v>20000</v>
      </c>
      <c r="E18" s="40"/>
    </row>
    <row r="19" spans="2:7" ht="13.5" thickBot="1" x14ac:dyDescent="0.25">
      <c r="B19" s="23" t="s">
        <v>4</v>
      </c>
      <c r="C19" s="16">
        <f>+C20+C22+C25</f>
        <v>373699</v>
      </c>
    </row>
    <row r="20" spans="2:7" x14ac:dyDescent="0.2">
      <c r="B20" s="31" t="s">
        <v>37</v>
      </c>
      <c r="C20" s="20">
        <f>SUM(C21:C21)</f>
        <v>20000</v>
      </c>
    </row>
    <row r="21" spans="2:7" x14ac:dyDescent="0.2">
      <c r="B21" s="29" t="s">
        <v>68</v>
      </c>
      <c r="C21" s="22">
        <v>20000</v>
      </c>
      <c r="E21" s="40"/>
      <c r="F21" s="5"/>
      <c r="G21" s="5"/>
    </row>
    <row r="22" spans="2:7" x14ac:dyDescent="0.2">
      <c r="B22" s="2" t="s">
        <v>20</v>
      </c>
      <c r="C22" s="21">
        <f>SUM(C23:C24)</f>
        <v>290000</v>
      </c>
    </row>
    <row r="23" spans="2:7" x14ac:dyDescent="0.2">
      <c r="B23" s="29" t="s">
        <v>21</v>
      </c>
      <c r="C23" s="22">
        <v>30000</v>
      </c>
      <c r="E23" s="40"/>
    </row>
    <row r="24" spans="2:7" x14ac:dyDescent="0.2">
      <c r="B24" s="29" t="s">
        <v>22</v>
      </c>
      <c r="C24" s="22">
        <v>260000</v>
      </c>
      <c r="E24" s="40"/>
    </row>
    <row r="25" spans="2:7" x14ac:dyDescent="0.2">
      <c r="B25" s="2" t="s">
        <v>5</v>
      </c>
      <c r="C25" s="21">
        <f>SUM(C26:C26)</f>
        <v>63699</v>
      </c>
    </row>
    <row r="26" spans="2:7" ht="13.5" thickBot="1" x14ac:dyDescent="0.25">
      <c r="B26" s="29" t="s">
        <v>62</v>
      </c>
      <c r="C26" s="22">
        <v>63699</v>
      </c>
      <c r="E26" s="40"/>
    </row>
    <row r="27" spans="2:7" ht="13.5" thickBot="1" x14ac:dyDescent="0.25">
      <c r="B27" s="15" t="s">
        <v>6</v>
      </c>
      <c r="C27" s="16">
        <f>+C28+C32+C34+C37</f>
        <v>344856.13000000006</v>
      </c>
    </row>
    <row r="28" spans="2:7" x14ac:dyDescent="0.2">
      <c r="B28" s="2" t="s">
        <v>7</v>
      </c>
      <c r="C28" s="21">
        <f>SUM(C29:C31)</f>
        <v>120822.33000000002</v>
      </c>
    </row>
    <row r="29" spans="2:7" x14ac:dyDescent="0.2">
      <c r="B29" s="29" t="s">
        <v>7</v>
      </c>
      <c r="C29" s="22">
        <v>60822.400000000016</v>
      </c>
      <c r="E29" s="40"/>
      <c r="F29" s="5"/>
      <c r="G29" s="5"/>
    </row>
    <row r="30" spans="2:7" x14ac:dyDescent="0.2">
      <c r="B30" s="29" t="s">
        <v>50</v>
      </c>
      <c r="C30" s="22">
        <v>34999.93</v>
      </c>
      <c r="E30" s="40"/>
    </row>
    <row r="31" spans="2:7" x14ac:dyDescent="0.2">
      <c r="B31" s="29" t="s">
        <v>51</v>
      </c>
      <c r="C31" s="22">
        <v>25000</v>
      </c>
      <c r="E31" s="40"/>
    </row>
    <row r="32" spans="2:7" x14ac:dyDescent="0.2">
      <c r="B32" s="2" t="s">
        <v>54</v>
      </c>
      <c r="C32" s="21">
        <f>SUM(C33:C33)</f>
        <v>38140.200000000004</v>
      </c>
    </row>
    <row r="33" spans="2:7" x14ac:dyDescent="0.2">
      <c r="B33" s="29" t="s">
        <v>55</v>
      </c>
      <c r="C33" s="22">
        <v>38140.200000000004</v>
      </c>
      <c r="E33" s="40"/>
    </row>
    <row r="34" spans="2:7" x14ac:dyDescent="0.2">
      <c r="B34" s="2" t="s">
        <v>52</v>
      </c>
      <c r="C34" s="21">
        <f>SUM(C35:C36)</f>
        <v>171893.60000000003</v>
      </c>
    </row>
    <row r="35" spans="2:7" x14ac:dyDescent="0.2">
      <c r="B35" s="29" t="s">
        <v>53</v>
      </c>
      <c r="C35" s="22">
        <v>117623.80000000003</v>
      </c>
      <c r="E35" s="40"/>
      <c r="F35" s="5"/>
      <c r="G35" s="5"/>
    </row>
    <row r="36" spans="2:7" x14ac:dyDescent="0.2">
      <c r="B36" s="29" t="s">
        <v>52</v>
      </c>
      <c r="C36" s="22">
        <v>54269.799999999988</v>
      </c>
      <c r="E36" s="40"/>
    </row>
    <row r="37" spans="2:7" x14ac:dyDescent="0.2">
      <c r="B37" s="2" t="s">
        <v>3</v>
      </c>
      <c r="C37" s="21">
        <f>SUM(C38:C38)</f>
        <v>14000</v>
      </c>
    </row>
    <row r="38" spans="2:7" ht="13.5" thickBot="1" x14ac:dyDescent="0.25">
      <c r="B38" s="29" t="s">
        <v>3</v>
      </c>
      <c r="C38" s="22">
        <v>14000</v>
      </c>
      <c r="E38" s="40"/>
    </row>
    <row r="39" spans="2:7" ht="13.5" thickBot="1" x14ac:dyDescent="0.25">
      <c r="B39" s="32" t="s">
        <v>9</v>
      </c>
      <c r="C39" s="33">
        <f>+C40+C42+C44+C46+C49</f>
        <v>405090</v>
      </c>
    </row>
    <row r="40" spans="2:7" x14ac:dyDescent="0.2">
      <c r="B40" s="31" t="s">
        <v>34</v>
      </c>
      <c r="C40" s="20">
        <f>SUM(C41:C41)</f>
        <v>52082.399999999987</v>
      </c>
      <c r="F40" s="5"/>
      <c r="G40" s="5"/>
    </row>
    <row r="41" spans="2:7" x14ac:dyDescent="0.2">
      <c r="B41" s="29" t="s">
        <v>27</v>
      </c>
      <c r="C41" s="22">
        <v>52082.399999999987</v>
      </c>
      <c r="E41" s="40"/>
    </row>
    <row r="42" spans="2:7" x14ac:dyDescent="0.2">
      <c r="B42" s="2" t="s">
        <v>41</v>
      </c>
      <c r="C42" s="21">
        <f>SUM(C43:C43)</f>
        <v>81000</v>
      </c>
    </row>
    <row r="43" spans="2:7" x14ac:dyDescent="0.2">
      <c r="B43" s="29" t="s">
        <v>57</v>
      </c>
      <c r="C43" s="22">
        <v>81000</v>
      </c>
      <c r="E43" s="40"/>
      <c r="F43" s="5"/>
      <c r="G43" s="5"/>
    </row>
    <row r="44" spans="2:7" x14ac:dyDescent="0.2">
      <c r="B44" s="2" t="s">
        <v>58</v>
      </c>
      <c r="C44" s="21">
        <f>SUM(C45)</f>
        <v>96453.599999999962</v>
      </c>
    </row>
    <row r="45" spans="2:7" x14ac:dyDescent="0.2">
      <c r="B45" s="29" t="s">
        <v>59</v>
      </c>
      <c r="C45" s="22">
        <v>96453.599999999962</v>
      </c>
      <c r="E45" s="40"/>
    </row>
    <row r="46" spans="2:7" x14ac:dyDescent="0.2">
      <c r="B46" s="2" t="s">
        <v>10</v>
      </c>
      <c r="C46" s="21">
        <f>SUM(C47:C48)</f>
        <v>96453.6</v>
      </c>
      <c r="F46" s="5"/>
      <c r="G46" s="5"/>
    </row>
    <row r="47" spans="2:7" x14ac:dyDescent="0.2">
      <c r="B47" s="29" t="s">
        <v>40</v>
      </c>
      <c r="C47" s="22">
        <v>30000</v>
      </c>
      <c r="E47" s="40"/>
    </row>
    <row r="48" spans="2:7" x14ac:dyDescent="0.2">
      <c r="B48" s="29" t="s">
        <v>10</v>
      </c>
      <c r="C48" s="22">
        <v>66453.600000000006</v>
      </c>
      <c r="E48" s="40"/>
    </row>
    <row r="49" spans="2:7" x14ac:dyDescent="0.2">
      <c r="B49" s="2" t="s">
        <v>11</v>
      </c>
      <c r="C49" s="21">
        <f>SUM(C50:C50)</f>
        <v>79100.400000000009</v>
      </c>
    </row>
    <row r="50" spans="2:7" ht="13.5" thickBot="1" x14ac:dyDescent="0.25">
      <c r="B50" s="72" t="s">
        <v>11</v>
      </c>
      <c r="C50" s="26">
        <v>79100.400000000009</v>
      </c>
      <c r="E50" s="40"/>
    </row>
    <row r="51" spans="2:7" ht="13.5" thickBot="1" x14ac:dyDescent="0.25">
      <c r="B51" s="23" t="s">
        <v>13</v>
      </c>
      <c r="C51" s="16">
        <f>+C52+C54+C57+C59</f>
        <v>138567.35</v>
      </c>
    </row>
    <row r="52" spans="2:7" x14ac:dyDescent="0.2">
      <c r="B52" s="24" t="s">
        <v>28</v>
      </c>
      <c r="C52" s="21">
        <f>SUM(C53)</f>
        <v>30000</v>
      </c>
      <c r="F52" s="5"/>
      <c r="G52" s="5"/>
    </row>
    <row r="53" spans="2:7" x14ac:dyDescent="0.2">
      <c r="B53" s="27" t="s">
        <v>28</v>
      </c>
      <c r="C53" s="22">
        <v>30000</v>
      </c>
      <c r="E53" s="40"/>
    </row>
    <row r="54" spans="2:7" x14ac:dyDescent="0.2">
      <c r="B54" s="25" t="s">
        <v>14</v>
      </c>
      <c r="C54" s="21">
        <f>SUM(C55:C56)</f>
        <v>28098.880000000001</v>
      </c>
    </row>
    <row r="55" spans="2:7" x14ac:dyDescent="0.2">
      <c r="B55" s="27" t="s">
        <v>16</v>
      </c>
      <c r="C55" s="22">
        <v>25000</v>
      </c>
      <c r="E55" s="40"/>
    </row>
    <row r="56" spans="2:7" x14ac:dyDescent="0.2">
      <c r="B56" s="27" t="s">
        <v>29</v>
      </c>
      <c r="C56" s="22">
        <v>3098.88</v>
      </c>
      <c r="E56" s="40"/>
    </row>
    <row r="57" spans="2:7" x14ac:dyDescent="0.2">
      <c r="B57" s="25" t="s">
        <v>65</v>
      </c>
      <c r="C57" s="21">
        <f>SUM(C58)</f>
        <v>40468.47</v>
      </c>
      <c r="F57" s="5"/>
      <c r="G57" s="5"/>
    </row>
    <row r="58" spans="2:7" x14ac:dyDescent="0.2">
      <c r="B58" s="27" t="s">
        <v>69</v>
      </c>
      <c r="C58" s="22">
        <v>40468.47</v>
      </c>
      <c r="E58" s="40"/>
    </row>
    <row r="59" spans="2:7" x14ac:dyDescent="0.2">
      <c r="B59" s="25" t="s">
        <v>44</v>
      </c>
      <c r="C59" s="21">
        <f>SUM(C60:C60)</f>
        <v>40000</v>
      </c>
    </row>
    <row r="60" spans="2:7" ht="13.5" thickBot="1" x14ac:dyDescent="0.25">
      <c r="B60" s="27" t="s">
        <v>64</v>
      </c>
      <c r="C60" s="22">
        <v>40000</v>
      </c>
      <c r="E60" s="40"/>
    </row>
    <row r="61" spans="2:7" ht="14.25" customHeight="1" thickBot="1" x14ac:dyDescent="0.25">
      <c r="B61" s="23" t="s">
        <v>66</v>
      </c>
      <c r="C61" s="13">
        <v>178158.24999999997</v>
      </c>
      <c r="E61" s="40"/>
    </row>
    <row r="62" spans="2:7" ht="13.5" thickBot="1" x14ac:dyDescent="0.25">
      <c r="B62" s="18" t="s">
        <v>18</v>
      </c>
      <c r="C62" s="13">
        <f>SUM(C14,C61,C19,C27,C39,C51)</f>
        <v>1470370.7300000002</v>
      </c>
      <c r="D62" s="6"/>
      <c r="E62" s="6"/>
    </row>
    <row r="63" spans="2:7" ht="13.5" thickBot="1" x14ac:dyDescent="0.25">
      <c r="B63" s="17" t="s">
        <v>17</v>
      </c>
      <c r="C63" s="19">
        <v>106227.35</v>
      </c>
      <c r="E63" s="5"/>
    </row>
    <row r="64" spans="2:7" ht="13.5" thickBot="1" x14ac:dyDescent="0.25">
      <c r="B64" s="30" t="s">
        <v>19</v>
      </c>
      <c r="C64" s="14">
        <f>+C62+C63</f>
        <v>1576598.0800000003</v>
      </c>
      <c r="D64" s="39"/>
      <c r="E64" s="39"/>
    </row>
  </sheetData>
  <mergeCells count="4">
    <mergeCell ref="B5:C6"/>
    <mergeCell ref="B8:C9"/>
    <mergeCell ref="B11:C11"/>
    <mergeCell ref="B12:C12"/>
  </mergeCells>
  <printOptions horizontalCentered="1"/>
  <pageMargins left="0.74803149606299213" right="0.74803149606299213" top="0.78740157480314965" bottom="0.98425196850393704" header="0" footer="0"/>
  <pageSetup orientation="portrait" r:id="rId1"/>
  <headerFooter alignWithMargins="0"/>
  <rowBreaks count="1" manualBreakCount="1">
    <brk id="50" min="1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zoomScaleNormal="100" workbookViewId="0">
      <selection activeCell="E20" sqref="E20"/>
    </sheetView>
  </sheetViews>
  <sheetFormatPr baseColWidth="10" defaultRowHeight="12.75" x14ac:dyDescent="0.2"/>
  <cols>
    <col min="1" max="1" width="11.42578125" style="4"/>
    <col min="2" max="2" width="46" style="4" customWidth="1"/>
    <col min="3" max="3" width="27.28515625" style="5" customWidth="1"/>
    <col min="4" max="4" width="13.85546875" style="4" bestFit="1" customWidth="1"/>
    <col min="5" max="5" width="14.85546875" style="4" bestFit="1" customWidth="1"/>
    <col min="6" max="7" width="13.85546875" style="4" bestFit="1" customWidth="1"/>
    <col min="8" max="16384" width="11.42578125" style="4"/>
  </cols>
  <sheetData>
    <row r="1" spans="1:8" x14ac:dyDescent="0.2">
      <c r="A1" s="8"/>
      <c r="B1" s="7"/>
      <c r="C1" s="9"/>
    </row>
    <row r="2" spans="1:8" x14ac:dyDescent="0.2">
      <c r="A2" s="8"/>
      <c r="B2" s="7"/>
      <c r="C2" s="9"/>
    </row>
    <row r="3" spans="1:8" x14ac:dyDescent="0.2">
      <c r="A3" s="8"/>
      <c r="B3" s="10"/>
      <c r="C3" s="11"/>
    </row>
    <row r="4" spans="1:8" x14ac:dyDescent="0.2">
      <c r="A4" s="34"/>
      <c r="B4" s="35"/>
      <c r="C4" s="12"/>
      <c r="D4" s="36"/>
    </row>
    <row r="5" spans="1:8" x14ac:dyDescent="0.2">
      <c r="A5" s="8"/>
      <c r="B5" s="67" t="s">
        <v>71</v>
      </c>
      <c r="C5" s="67"/>
    </row>
    <row r="6" spans="1:8" x14ac:dyDescent="0.2">
      <c r="A6" s="8"/>
      <c r="B6" s="68"/>
      <c r="C6" s="68"/>
    </row>
    <row r="7" spans="1:8" x14ac:dyDescent="0.2">
      <c r="A7" s="8"/>
      <c r="B7" s="37"/>
      <c r="C7" s="37"/>
    </row>
    <row r="8" spans="1:8" x14ac:dyDescent="0.2">
      <c r="A8" s="8"/>
      <c r="B8" s="78" t="s">
        <v>70</v>
      </c>
      <c r="C8" s="78"/>
    </row>
    <row r="9" spans="1:8" x14ac:dyDescent="0.2">
      <c r="A9" s="8"/>
      <c r="B9" s="78"/>
      <c r="C9" s="78"/>
    </row>
    <row r="10" spans="1:8" x14ac:dyDescent="0.2">
      <c r="A10" s="8"/>
      <c r="B10" s="38"/>
      <c r="C10" s="38"/>
    </row>
    <row r="11" spans="1:8" x14ac:dyDescent="0.2">
      <c r="A11" s="8"/>
      <c r="B11" s="71" t="s">
        <v>73</v>
      </c>
      <c r="C11" s="71"/>
    </row>
    <row r="12" spans="1:8" ht="13.5" thickBot="1" x14ac:dyDescent="0.25">
      <c r="A12" s="8"/>
      <c r="B12" s="69"/>
      <c r="C12" s="69"/>
    </row>
    <row r="13" spans="1:8" ht="13.5" thickBot="1" x14ac:dyDescent="0.25">
      <c r="B13" s="1" t="s">
        <v>0</v>
      </c>
      <c r="C13" s="3" t="s">
        <v>15</v>
      </c>
      <c r="D13" s="7"/>
    </row>
    <row r="14" spans="1:8" ht="13.5" thickBot="1" x14ac:dyDescent="0.25">
      <c r="B14" s="23" t="s">
        <v>33</v>
      </c>
      <c r="C14" s="16">
        <f>SUM(C15,C17,C19,C21,C23,C25,C27)</f>
        <v>7438265.4500000002</v>
      </c>
    </row>
    <row r="15" spans="1:8" x14ac:dyDescent="0.2">
      <c r="B15" s="24" t="s">
        <v>47</v>
      </c>
      <c r="C15" s="21">
        <f>SUM(C16)</f>
        <v>386704.27</v>
      </c>
    </row>
    <row r="16" spans="1:8" x14ac:dyDescent="0.2">
      <c r="B16" s="27" t="s">
        <v>47</v>
      </c>
      <c r="C16" s="22">
        <v>386704.27</v>
      </c>
      <c r="E16" s="40"/>
      <c r="F16" s="5"/>
      <c r="G16" s="5"/>
      <c r="H16" s="5"/>
    </row>
    <row r="17" spans="2:7" x14ac:dyDescent="0.2">
      <c r="B17" s="25" t="s">
        <v>67</v>
      </c>
      <c r="C17" s="21">
        <f>SUM(C18)</f>
        <v>349793.46</v>
      </c>
    </row>
    <row r="18" spans="2:7" x14ac:dyDescent="0.2">
      <c r="B18" s="27" t="s">
        <v>67</v>
      </c>
      <c r="C18" s="22">
        <v>349793.46</v>
      </c>
      <c r="E18" s="40"/>
    </row>
    <row r="19" spans="2:7" ht="12.75" customHeight="1" x14ac:dyDescent="0.2">
      <c r="B19" s="25" t="s">
        <v>1</v>
      </c>
      <c r="C19" s="21">
        <f>SUM(C20:C20)</f>
        <v>743911.76</v>
      </c>
    </row>
    <row r="20" spans="2:7" x14ac:dyDescent="0.2">
      <c r="B20" s="27" t="s">
        <v>45</v>
      </c>
      <c r="C20" s="22">
        <v>743911.76</v>
      </c>
      <c r="E20" s="40"/>
    </row>
    <row r="21" spans="2:7" x14ac:dyDescent="0.2">
      <c r="B21" s="25" t="s">
        <v>32</v>
      </c>
      <c r="C21" s="21">
        <f>SUM(C22:C22)</f>
        <v>2858191.06</v>
      </c>
    </row>
    <row r="22" spans="2:7" x14ac:dyDescent="0.2">
      <c r="B22" s="27" t="s">
        <v>46</v>
      </c>
      <c r="C22" s="22">
        <v>2858191.06</v>
      </c>
      <c r="E22" s="40"/>
    </row>
    <row r="23" spans="2:7" x14ac:dyDescent="0.2">
      <c r="B23" s="25" t="s">
        <v>23</v>
      </c>
      <c r="C23" s="21">
        <f>SUM(C24:C24)</f>
        <v>2366888.8100000005</v>
      </c>
    </row>
    <row r="24" spans="2:7" x14ac:dyDescent="0.2">
      <c r="B24" s="27" t="s">
        <v>35</v>
      </c>
      <c r="C24" s="22">
        <v>2366888.8100000005</v>
      </c>
      <c r="E24" s="40"/>
    </row>
    <row r="25" spans="2:7" x14ac:dyDescent="0.2">
      <c r="B25" s="25" t="s">
        <v>24</v>
      </c>
      <c r="C25" s="21">
        <f>SUM(C26:C26)</f>
        <v>453701.56</v>
      </c>
    </row>
    <row r="26" spans="2:7" x14ac:dyDescent="0.2">
      <c r="B26" s="27" t="s">
        <v>25</v>
      </c>
      <c r="C26" s="22">
        <v>453701.56</v>
      </c>
      <c r="E26" s="40"/>
    </row>
    <row r="27" spans="2:7" x14ac:dyDescent="0.2">
      <c r="B27" s="25" t="s">
        <v>2</v>
      </c>
      <c r="C27" s="21">
        <f>SUM(C28)</f>
        <v>279074.52999999997</v>
      </c>
      <c r="F27" s="5"/>
      <c r="G27" s="5"/>
    </row>
    <row r="28" spans="2:7" ht="13.5" thickBot="1" x14ac:dyDescent="0.25">
      <c r="B28" s="28" t="s">
        <v>2</v>
      </c>
      <c r="C28" s="22">
        <v>279074.52999999997</v>
      </c>
      <c r="E28" s="40"/>
    </row>
    <row r="29" spans="2:7" ht="13.5" thickBot="1" x14ac:dyDescent="0.25">
      <c r="B29" s="23" t="s">
        <v>4</v>
      </c>
      <c r="C29" s="16">
        <f>SUM(C30,C32,C34,C36)</f>
        <v>7417423.2400000002</v>
      </c>
    </row>
    <row r="30" spans="2:7" x14ac:dyDescent="0.2">
      <c r="B30" s="31" t="s">
        <v>37</v>
      </c>
      <c r="C30" s="20">
        <f>SUM(C31:C31)</f>
        <v>542112.42000000004</v>
      </c>
    </row>
    <row r="31" spans="2:7" x14ac:dyDescent="0.2">
      <c r="B31" s="29" t="s">
        <v>68</v>
      </c>
      <c r="C31" s="22">
        <v>542112.42000000004</v>
      </c>
      <c r="E31" s="40"/>
      <c r="F31" s="5"/>
      <c r="G31" s="5"/>
    </row>
    <row r="32" spans="2:7" x14ac:dyDescent="0.2">
      <c r="B32" s="2" t="s">
        <v>60</v>
      </c>
      <c r="C32" s="21">
        <f>SUM(C33:C33)</f>
        <v>791873.2</v>
      </c>
    </row>
    <row r="33" spans="2:7" x14ac:dyDescent="0.2">
      <c r="B33" s="29" t="s">
        <v>61</v>
      </c>
      <c r="C33" s="22">
        <v>791873.2</v>
      </c>
      <c r="E33" s="40"/>
      <c r="F33" s="5"/>
      <c r="G33" s="5"/>
    </row>
    <row r="34" spans="2:7" x14ac:dyDescent="0.2">
      <c r="B34" s="2" t="s">
        <v>20</v>
      </c>
      <c r="C34" s="21">
        <f>SUM(C35:C35)</f>
        <v>2986222.5900000003</v>
      </c>
    </row>
    <row r="35" spans="2:7" x14ac:dyDescent="0.2">
      <c r="B35" s="29" t="s">
        <v>21</v>
      </c>
      <c r="C35" s="22">
        <v>2986222.5900000003</v>
      </c>
      <c r="E35" s="40"/>
    </row>
    <row r="36" spans="2:7" x14ac:dyDescent="0.2">
      <c r="B36" s="2" t="s">
        <v>5</v>
      </c>
      <c r="C36" s="21">
        <f>SUM(C37:C37)</f>
        <v>3097215.03</v>
      </c>
    </row>
    <row r="37" spans="2:7" ht="13.5" thickBot="1" x14ac:dyDescent="0.25">
      <c r="B37" s="29" t="s">
        <v>39</v>
      </c>
      <c r="C37" s="22">
        <v>3097215.03</v>
      </c>
      <c r="E37" s="40"/>
      <c r="F37" s="5"/>
      <c r="G37" s="5"/>
    </row>
    <row r="38" spans="2:7" ht="13.5" thickBot="1" x14ac:dyDescent="0.25">
      <c r="B38" s="15" t="s">
        <v>6</v>
      </c>
      <c r="C38" s="16">
        <f>SUM(C39,C41,C44,C46,C48,C50,C52)</f>
        <v>8537977.870000001</v>
      </c>
    </row>
    <row r="39" spans="2:7" x14ac:dyDescent="0.2">
      <c r="B39" s="31" t="s">
        <v>7</v>
      </c>
      <c r="C39" s="20">
        <f>SUM(C40:C40)</f>
        <v>2649449.5300000003</v>
      </c>
    </row>
    <row r="40" spans="2:7" x14ac:dyDescent="0.2">
      <c r="B40" s="29" t="s">
        <v>7</v>
      </c>
      <c r="C40" s="22">
        <v>2649449.5300000003</v>
      </c>
      <c r="E40" s="40"/>
      <c r="F40" s="5"/>
      <c r="G40" s="5"/>
    </row>
    <row r="41" spans="2:7" x14ac:dyDescent="0.2">
      <c r="B41" s="2" t="s">
        <v>54</v>
      </c>
      <c r="C41" s="21">
        <f>SUM(C42:C43)</f>
        <v>957814.85</v>
      </c>
    </row>
    <row r="42" spans="2:7" x14ac:dyDescent="0.2">
      <c r="B42" s="29" t="s">
        <v>56</v>
      </c>
      <c r="C42" s="22">
        <v>63240</v>
      </c>
      <c r="E42" s="40"/>
      <c r="F42" s="5"/>
      <c r="G42" s="5"/>
    </row>
    <row r="43" spans="2:7" x14ac:dyDescent="0.2">
      <c r="B43" s="29" t="s">
        <v>55</v>
      </c>
      <c r="C43" s="22">
        <v>894574.85</v>
      </c>
      <c r="E43" s="40"/>
    </row>
    <row r="44" spans="2:7" x14ac:dyDescent="0.2">
      <c r="B44" s="2" t="s">
        <v>42</v>
      </c>
      <c r="C44" s="21">
        <f>SUM(C45:C45)</f>
        <v>1003177.4199999999</v>
      </c>
      <c r="F44" s="5"/>
      <c r="G44" s="5"/>
    </row>
    <row r="45" spans="2:7" x14ac:dyDescent="0.2">
      <c r="B45" s="29" t="s">
        <v>42</v>
      </c>
      <c r="C45" s="22">
        <v>1003177.4199999999</v>
      </c>
      <c r="E45" s="40"/>
    </row>
    <row r="46" spans="2:7" x14ac:dyDescent="0.2">
      <c r="B46" s="2" t="s">
        <v>48</v>
      </c>
      <c r="C46" s="21">
        <f>SUM(C47)</f>
        <v>763155.72999999986</v>
      </c>
    </row>
    <row r="47" spans="2:7" x14ac:dyDescent="0.2">
      <c r="B47" s="29" t="s">
        <v>49</v>
      </c>
      <c r="C47" s="22">
        <v>763155.72999999986</v>
      </c>
      <c r="E47" s="40"/>
    </row>
    <row r="48" spans="2:7" x14ac:dyDescent="0.2">
      <c r="B48" s="2" t="s">
        <v>52</v>
      </c>
      <c r="C48" s="21">
        <f>SUM(C49:C49)</f>
        <v>700949.1100000001</v>
      </c>
    </row>
    <row r="49" spans="2:7" x14ac:dyDescent="0.2">
      <c r="B49" s="29" t="s">
        <v>52</v>
      </c>
      <c r="C49" s="22">
        <v>700949.1100000001</v>
      </c>
      <c r="E49" s="40"/>
    </row>
    <row r="50" spans="2:7" x14ac:dyDescent="0.2">
      <c r="B50" s="2" t="s">
        <v>8</v>
      </c>
      <c r="C50" s="21">
        <f>SUM(C51:C51)</f>
        <v>1216197.6499999999</v>
      </c>
    </row>
    <row r="51" spans="2:7" x14ac:dyDescent="0.2">
      <c r="B51" s="29" t="s">
        <v>43</v>
      </c>
      <c r="C51" s="22">
        <v>1216197.6499999999</v>
      </c>
      <c r="E51" s="40"/>
    </row>
    <row r="52" spans="2:7" x14ac:dyDescent="0.2">
      <c r="B52" s="2" t="s">
        <v>3</v>
      </c>
      <c r="C52" s="21">
        <f>SUM(C53:C53)</f>
        <v>1247233.58</v>
      </c>
    </row>
    <row r="53" spans="2:7" ht="13.5" thickBot="1" x14ac:dyDescent="0.25">
      <c r="B53" s="72" t="s">
        <v>3</v>
      </c>
      <c r="C53" s="26">
        <v>1247233.58</v>
      </c>
      <c r="E53" s="40"/>
    </row>
    <row r="54" spans="2:7" ht="13.5" thickBot="1" x14ac:dyDescent="0.25">
      <c r="B54" s="32" t="s">
        <v>9</v>
      </c>
      <c r="C54" s="33">
        <f>SUM(C55,C57,C59,C61,C63,C65,C67,C69)</f>
        <v>12286363</v>
      </c>
    </row>
    <row r="55" spans="2:7" x14ac:dyDescent="0.2">
      <c r="B55" s="31" t="s">
        <v>34</v>
      </c>
      <c r="C55" s="20">
        <f>SUM(C56:C56)</f>
        <v>1062014.5100000002</v>
      </c>
      <c r="F55" s="5"/>
      <c r="G55" s="5"/>
    </row>
    <row r="56" spans="2:7" x14ac:dyDescent="0.2">
      <c r="B56" s="29" t="s">
        <v>27</v>
      </c>
      <c r="C56" s="22">
        <v>1062014.5100000002</v>
      </c>
      <c r="E56" s="40"/>
    </row>
    <row r="57" spans="2:7" x14ac:dyDescent="0.2">
      <c r="B57" s="2" t="s">
        <v>41</v>
      </c>
      <c r="C57" s="21">
        <f>SUM(C58:C58)</f>
        <v>1118033.1000000001</v>
      </c>
    </row>
    <row r="58" spans="2:7" x14ac:dyDescent="0.2">
      <c r="B58" s="29" t="s">
        <v>57</v>
      </c>
      <c r="C58" s="22">
        <v>1118033.1000000001</v>
      </c>
      <c r="E58" s="40"/>
      <c r="F58" s="5"/>
      <c r="G58" s="5"/>
    </row>
    <row r="59" spans="2:7" x14ac:dyDescent="0.2">
      <c r="B59" s="2" t="s">
        <v>26</v>
      </c>
      <c r="C59" s="21">
        <f>SUM(C60:C60)</f>
        <v>1143715.5</v>
      </c>
      <c r="F59" s="5"/>
      <c r="G59" s="5"/>
    </row>
    <row r="60" spans="2:7" x14ac:dyDescent="0.2">
      <c r="B60" s="29" t="s">
        <v>36</v>
      </c>
      <c r="C60" s="22">
        <v>1143715.5</v>
      </c>
      <c r="E60" s="40"/>
    </row>
    <row r="61" spans="2:7" x14ac:dyDescent="0.2">
      <c r="B61" s="2" t="s">
        <v>58</v>
      </c>
      <c r="C61" s="21">
        <f>SUM(C62)</f>
        <v>362204.85</v>
      </c>
    </row>
    <row r="62" spans="2:7" x14ac:dyDescent="0.2">
      <c r="B62" s="29" t="s">
        <v>59</v>
      </c>
      <c r="C62" s="22">
        <v>362204.85</v>
      </c>
      <c r="E62" s="40"/>
    </row>
    <row r="63" spans="2:7" x14ac:dyDescent="0.2">
      <c r="B63" s="2" t="s">
        <v>10</v>
      </c>
      <c r="C63" s="21">
        <f>SUM(C64:C64)</f>
        <v>2114026.0999999996</v>
      </c>
      <c r="F63" s="5"/>
      <c r="G63" s="5"/>
    </row>
    <row r="64" spans="2:7" x14ac:dyDescent="0.2">
      <c r="B64" s="29" t="s">
        <v>10</v>
      </c>
      <c r="C64" s="22">
        <v>2114026.0999999996</v>
      </c>
      <c r="E64" s="40"/>
    </row>
    <row r="65" spans="2:7" x14ac:dyDescent="0.2">
      <c r="B65" s="2" t="s">
        <v>11</v>
      </c>
      <c r="C65" s="21">
        <f>SUM(C66:C66)</f>
        <v>3182056.19</v>
      </c>
    </row>
    <row r="66" spans="2:7" x14ac:dyDescent="0.2">
      <c r="B66" s="29" t="s">
        <v>11</v>
      </c>
      <c r="C66" s="22">
        <v>3182056.19</v>
      </c>
      <c r="E66" s="40"/>
    </row>
    <row r="67" spans="2:7" x14ac:dyDescent="0.2">
      <c r="B67" s="2" t="s">
        <v>38</v>
      </c>
      <c r="C67" s="21">
        <f>SUM(C68)</f>
        <v>381774.02</v>
      </c>
    </row>
    <row r="68" spans="2:7" x14ac:dyDescent="0.2">
      <c r="B68" s="29" t="s">
        <v>38</v>
      </c>
      <c r="C68" s="22">
        <v>381774.02</v>
      </c>
      <c r="E68" s="40"/>
    </row>
    <row r="69" spans="2:7" x14ac:dyDescent="0.2">
      <c r="B69" s="2" t="s">
        <v>12</v>
      </c>
      <c r="C69" s="21">
        <f>SUM(C70:C70)</f>
        <v>2922538.7300000004</v>
      </c>
    </row>
    <row r="70" spans="2:7" ht="13.5" thickBot="1" x14ac:dyDescent="0.25">
      <c r="B70" s="29" t="s">
        <v>12</v>
      </c>
      <c r="C70" s="22">
        <v>2922538.7300000004</v>
      </c>
      <c r="E70" s="40"/>
      <c r="F70" s="5"/>
      <c r="G70" s="5"/>
    </row>
    <row r="71" spans="2:7" ht="13.5" thickBot="1" x14ac:dyDescent="0.25">
      <c r="B71" s="23" t="s">
        <v>13</v>
      </c>
      <c r="C71" s="16">
        <f>+C72+C74+C77+C79+C81</f>
        <v>4907937.1999999993</v>
      </c>
    </row>
    <row r="72" spans="2:7" x14ac:dyDescent="0.2">
      <c r="B72" s="24" t="s">
        <v>28</v>
      </c>
      <c r="C72" s="21">
        <f>SUM(C73)</f>
        <v>372127.21</v>
      </c>
      <c r="F72" s="5"/>
      <c r="G72" s="5"/>
    </row>
    <row r="73" spans="2:7" x14ac:dyDescent="0.2">
      <c r="B73" s="27" t="s">
        <v>28</v>
      </c>
      <c r="C73" s="22">
        <v>372127.21</v>
      </c>
      <c r="E73" s="40"/>
    </row>
    <row r="74" spans="2:7" x14ac:dyDescent="0.2">
      <c r="B74" s="25" t="s">
        <v>14</v>
      </c>
      <c r="C74" s="21">
        <f>SUM(C75:C76)</f>
        <v>2123998.46</v>
      </c>
    </row>
    <row r="75" spans="2:7" x14ac:dyDescent="0.2">
      <c r="B75" s="27" t="s">
        <v>63</v>
      </c>
      <c r="C75" s="22">
        <v>17443</v>
      </c>
      <c r="E75" s="40"/>
    </row>
    <row r="76" spans="2:7" x14ac:dyDescent="0.2">
      <c r="B76" s="27" t="s">
        <v>29</v>
      </c>
      <c r="C76" s="22">
        <v>2106555.46</v>
      </c>
      <c r="E76" s="40"/>
    </row>
    <row r="77" spans="2:7" x14ac:dyDescent="0.2">
      <c r="B77" s="25" t="s">
        <v>65</v>
      </c>
      <c r="C77" s="21">
        <f>SUM(C78)</f>
        <v>253045.15</v>
      </c>
      <c r="F77" s="5"/>
      <c r="G77" s="5"/>
    </row>
    <row r="78" spans="2:7" x14ac:dyDescent="0.2">
      <c r="B78" s="27" t="s">
        <v>69</v>
      </c>
      <c r="C78" s="22">
        <v>253045.15</v>
      </c>
      <c r="E78" s="40"/>
    </row>
    <row r="79" spans="2:7" x14ac:dyDescent="0.2">
      <c r="B79" s="25" t="s">
        <v>44</v>
      </c>
      <c r="C79" s="21">
        <f>SUM(C80:C80)</f>
        <v>1062468.19</v>
      </c>
    </row>
    <row r="80" spans="2:7" x14ac:dyDescent="0.2">
      <c r="B80" s="27" t="s">
        <v>64</v>
      </c>
      <c r="C80" s="22">
        <v>1062468.19</v>
      </c>
      <c r="E80" s="40"/>
    </row>
    <row r="81" spans="2:7" x14ac:dyDescent="0.2">
      <c r="B81" s="25" t="s">
        <v>30</v>
      </c>
      <c r="C81" s="21">
        <f>SUM(C82)</f>
        <v>1096298.19</v>
      </c>
      <c r="F81" s="5"/>
      <c r="G81" s="5"/>
    </row>
    <row r="82" spans="2:7" ht="14.25" customHeight="1" thickBot="1" x14ac:dyDescent="0.25">
      <c r="B82" s="28" t="s">
        <v>31</v>
      </c>
      <c r="C82" s="26">
        <v>1096298.19</v>
      </c>
      <c r="E82" s="40"/>
      <c r="F82" s="5"/>
      <c r="G82" s="5"/>
    </row>
    <row r="83" spans="2:7" ht="14.25" customHeight="1" thickBot="1" x14ac:dyDescent="0.25">
      <c r="B83" s="23" t="s">
        <v>66</v>
      </c>
      <c r="C83" s="13">
        <v>33437077.559999995</v>
      </c>
      <c r="E83" s="40"/>
    </row>
    <row r="84" spans="2:7" ht="13.5" thickBot="1" x14ac:dyDescent="0.25">
      <c r="B84" s="18" t="s">
        <v>18</v>
      </c>
      <c r="C84" s="13">
        <f>SUM(C14,C83,C29,C38,C54,C71)</f>
        <v>74025044.320000008</v>
      </c>
      <c r="D84" s="6"/>
      <c r="E84" s="6"/>
    </row>
    <row r="85" spans="2:7" ht="13.5" thickBot="1" x14ac:dyDescent="0.25">
      <c r="B85" s="17" t="s">
        <v>17</v>
      </c>
      <c r="C85" s="19">
        <v>4261362.83</v>
      </c>
      <c r="E85" s="5"/>
    </row>
    <row r="86" spans="2:7" ht="13.5" thickBot="1" x14ac:dyDescent="0.25">
      <c r="B86" s="30" t="s">
        <v>19</v>
      </c>
      <c r="C86" s="14">
        <f>+C84+C85</f>
        <v>78286407.150000006</v>
      </c>
      <c r="D86" s="39"/>
      <c r="E86" s="39"/>
    </row>
  </sheetData>
  <mergeCells count="4">
    <mergeCell ref="B5:C6"/>
    <mergeCell ref="B8:C9"/>
    <mergeCell ref="B11:C11"/>
    <mergeCell ref="B12:C12"/>
  </mergeCells>
  <printOptions horizontalCentered="1"/>
  <pageMargins left="0.74803149606299213" right="0.74803149606299213" top="0.78740157480314965" bottom="0.98425196850393704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B16" sqref="B16"/>
    </sheetView>
  </sheetViews>
  <sheetFormatPr baseColWidth="10" defaultRowHeight="12.75" x14ac:dyDescent="0.2"/>
  <cols>
    <col min="1" max="1" width="11.42578125" style="4"/>
    <col min="2" max="2" width="46" style="4" customWidth="1"/>
    <col min="3" max="3" width="27.28515625" style="4" customWidth="1"/>
    <col min="4" max="16384" width="11.42578125" style="4"/>
  </cols>
  <sheetData>
    <row r="1" spans="1:5" x14ac:dyDescent="0.2">
      <c r="A1" s="8"/>
      <c r="B1" s="7"/>
      <c r="C1" s="41"/>
      <c r="D1" s="41"/>
    </row>
    <row r="2" spans="1:5" x14ac:dyDescent="0.2">
      <c r="A2" s="8"/>
      <c r="B2" s="7"/>
      <c r="C2" s="41"/>
      <c r="D2" s="41"/>
    </row>
    <row r="3" spans="1:5" x14ac:dyDescent="0.2">
      <c r="A3" s="8"/>
      <c r="B3" s="7"/>
      <c r="C3" s="41"/>
      <c r="D3" s="41"/>
    </row>
    <row r="4" spans="1:5" x14ac:dyDescent="0.2">
      <c r="A4" s="8"/>
      <c r="B4" s="7"/>
      <c r="C4" s="41"/>
      <c r="D4" s="41"/>
    </row>
    <row r="5" spans="1:5" x14ac:dyDescent="0.2">
      <c r="B5" s="67" t="s">
        <v>71</v>
      </c>
      <c r="C5" s="67"/>
      <c r="D5" s="42"/>
    </row>
    <row r="6" spans="1:5" ht="15" customHeight="1" x14ac:dyDescent="0.25">
      <c r="B6" s="43"/>
      <c r="C6" s="43"/>
    </row>
    <row r="7" spans="1:5" x14ac:dyDescent="0.2">
      <c r="B7" s="70" t="s">
        <v>74</v>
      </c>
      <c r="C7" s="70"/>
      <c r="D7" s="44"/>
    </row>
    <row r="8" spans="1:5" x14ac:dyDescent="0.2">
      <c r="B8" s="45"/>
      <c r="C8" s="45"/>
      <c r="D8" s="44"/>
    </row>
    <row r="9" spans="1:5" x14ac:dyDescent="0.2">
      <c r="B9" s="71" t="s">
        <v>73</v>
      </c>
      <c r="C9" s="71"/>
      <c r="D9" s="44"/>
    </row>
    <row r="10" spans="1:5" ht="13.5" thickBot="1" x14ac:dyDescent="0.25">
      <c r="B10" s="69"/>
      <c r="C10" s="69"/>
    </row>
    <row r="11" spans="1:5" ht="13.5" thickBot="1" x14ac:dyDescent="0.25">
      <c r="B11" s="46" t="s">
        <v>0</v>
      </c>
      <c r="C11" s="47" t="s">
        <v>15</v>
      </c>
      <c r="E11"/>
    </row>
    <row r="12" spans="1:5" ht="13.5" thickBot="1" x14ac:dyDescent="0.25">
      <c r="B12" s="48" t="s">
        <v>4</v>
      </c>
      <c r="C12" s="49">
        <f>+C13+C15</f>
        <v>510329.2</v>
      </c>
      <c r="E12"/>
    </row>
    <row r="13" spans="1:5" x14ac:dyDescent="0.2">
      <c r="B13" s="50" t="s">
        <v>20</v>
      </c>
      <c r="C13" s="51">
        <f>+C14</f>
        <v>10329.200000000001</v>
      </c>
      <c r="E13"/>
    </row>
    <row r="14" spans="1:5" x14ac:dyDescent="0.2">
      <c r="B14" s="52" t="s">
        <v>22</v>
      </c>
      <c r="C14" s="53">
        <v>10329.200000000001</v>
      </c>
      <c r="E14"/>
    </row>
    <row r="15" spans="1:5" x14ac:dyDescent="0.2">
      <c r="B15" s="54" t="s">
        <v>5</v>
      </c>
      <c r="C15" s="51">
        <f>+C16</f>
        <v>500000</v>
      </c>
      <c r="E15"/>
    </row>
    <row r="16" spans="1:5" ht="13.5" thickBot="1" x14ac:dyDescent="0.25">
      <c r="B16" s="52" t="s">
        <v>62</v>
      </c>
      <c r="C16" s="53">
        <v>500000</v>
      </c>
      <c r="E16"/>
    </row>
    <row r="17" spans="2:5" ht="13.5" thickBot="1" x14ac:dyDescent="0.25">
      <c r="B17" s="48" t="s">
        <v>6</v>
      </c>
      <c r="C17" s="49">
        <f>+C18+C20</f>
        <v>271310</v>
      </c>
      <c r="E17"/>
    </row>
    <row r="18" spans="2:5" x14ac:dyDescent="0.2">
      <c r="B18" s="50" t="s">
        <v>7</v>
      </c>
      <c r="C18" s="51">
        <f>+C19</f>
        <v>49560</v>
      </c>
      <c r="E18"/>
    </row>
    <row r="19" spans="2:5" x14ac:dyDescent="0.2">
      <c r="B19" s="52" t="s">
        <v>75</v>
      </c>
      <c r="C19" s="53">
        <v>49560</v>
      </c>
      <c r="E19"/>
    </row>
    <row r="20" spans="2:5" x14ac:dyDescent="0.2">
      <c r="B20" s="54" t="s">
        <v>3</v>
      </c>
      <c r="C20" s="51">
        <f>+C21</f>
        <v>221750</v>
      </c>
      <c r="E20"/>
    </row>
    <row r="21" spans="2:5" ht="13.5" thickBot="1" x14ac:dyDescent="0.25">
      <c r="B21" s="52" t="s">
        <v>76</v>
      </c>
      <c r="C21" s="53">
        <v>221750</v>
      </c>
      <c r="E21"/>
    </row>
    <row r="22" spans="2:5" ht="13.5" thickBot="1" x14ac:dyDescent="0.25">
      <c r="B22" s="48" t="s">
        <v>9</v>
      </c>
      <c r="C22" s="49">
        <f>+C23</f>
        <v>401384.98000000004</v>
      </c>
      <c r="E22"/>
    </row>
    <row r="23" spans="2:5" x14ac:dyDescent="0.2">
      <c r="B23" s="50" t="s">
        <v>58</v>
      </c>
      <c r="C23" s="51">
        <f>+C24</f>
        <v>401384.98000000004</v>
      </c>
      <c r="E23"/>
    </row>
    <row r="24" spans="2:5" ht="13.5" thickBot="1" x14ac:dyDescent="0.25">
      <c r="B24" s="52" t="s">
        <v>59</v>
      </c>
      <c r="C24" s="53">
        <v>401384.98000000004</v>
      </c>
      <c r="E24"/>
    </row>
    <row r="25" spans="2:5" ht="13.5" thickBot="1" x14ac:dyDescent="0.25">
      <c r="B25" s="48" t="s">
        <v>13</v>
      </c>
      <c r="C25" s="49">
        <f>+C26+C28</f>
        <v>211339.75</v>
      </c>
      <c r="E25"/>
    </row>
    <row r="26" spans="2:5" x14ac:dyDescent="0.2">
      <c r="B26" s="50" t="s">
        <v>14</v>
      </c>
      <c r="C26" s="51">
        <f>+C27</f>
        <v>135339.75</v>
      </c>
      <c r="E26"/>
    </row>
    <row r="27" spans="2:5" x14ac:dyDescent="0.2">
      <c r="B27" s="52" t="s">
        <v>29</v>
      </c>
      <c r="C27" s="53">
        <v>135339.75</v>
      </c>
      <c r="E27"/>
    </row>
    <row r="28" spans="2:5" x14ac:dyDescent="0.2">
      <c r="B28" s="54" t="s">
        <v>44</v>
      </c>
      <c r="C28" s="51">
        <f>+C29</f>
        <v>76000</v>
      </c>
      <c r="E28"/>
    </row>
    <row r="29" spans="2:5" ht="13.5" thickBot="1" x14ac:dyDescent="0.25">
      <c r="B29" s="52" t="s">
        <v>64</v>
      </c>
      <c r="C29" s="53">
        <v>76000</v>
      </c>
    </row>
    <row r="30" spans="2:5" ht="13.5" thickBot="1" x14ac:dyDescent="0.25">
      <c r="B30" s="55" t="s">
        <v>18</v>
      </c>
      <c r="C30" s="13">
        <f>+C12+C17+C22+C25</f>
        <v>1394363.93</v>
      </c>
    </row>
    <row r="31" spans="2:5" ht="13.5" thickBot="1" x14ac:dyDescent="0.25">
      <c r="B31" s="56" t="s">
        <v>17</v>
      </c>
      <c r="C31" s="19">
        <v>109831.15</v>
      </c>
    </row>
    <row r="32" spans="2:5" ht="13.5" thickBot="1" x14ac:dyDescent="0.25">
      <c r="B32" s="30" t="s">
        <v>19</v>
      </c>
      <c r="C32" s="14">
        <f>+C30+C31</f>
        <v>1504195.0799999998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9370078740157483" bottom="0.39370078740157483" header="0.31496062992125984" footer="0.31496062992125984"/>
  <pageSetup orientation="portrait" r:id="rId1"/>
  <headerFooter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zoomScaleNormal="100" workbookViewId="0">
      <selection activeCell="B7" sqref="B7:C7"/>
    </sheetView>
  </sheetViews>
  <sheetFormatPr baseColWidth="10" defaultRowHeight="12.75" x14ac:dyDescent="0.2"/>
  <cols>
    <col min="1" max="1" width="11.42578125" style="4"/>
    <col min="2" max="2" width="46" style="4" customWidth="1"/>
    <col min="3" max="3" width="27.28515625" style="4" customWidth="1"/>
    <col min="4" max="16384" width="11.42578125" style="4"/>
  </cols>
  <sheetData>
    <row r="1" spans="1:5" x14ac:dyDescent="0.2">
      <c r="A1" s="8"/>
      <c r="B1" s="7"/>
      <c r="C1" s="41"/>
      <c r="D1" s="41"/>
    </row>
    <row r="2" spans="1:5" x14ac:dyDescent="0.2">
      <c r="A2" s="8"/>
      <c r="B2" s="7"/>
      <c r="C2" s="41"/>
      <c r="D2" s="41"/>
    </row>
    <row r="3" spans="1:5" x14ac:dyDescent="0.2">
      <c r="A3" s="8"/>
      <c r="B3" s="7"/>
      <c r="C3" s="41"/>
      <c r="D3" s="41"/>
    </row>
    <row r="4" spans="1:5" x14ac:dyDescent="0.2">
      <c r="A4" s="8"/>
      <c r="B4" s="10"/>
      <c r="C4" s="57"/>
      <c r="D4" s="57"/>
    </row>
    <row r="5" spans="1:5" ht="15" customHeight="1" x14ac:dyDescent="0.2">
      <c r="B5" s="67" t="s">
        <v>71</v>
      </c>
      <c r="C5" s="67"/>
      <c r="D5" s="58"/>
    </row>
    <row r="6" spans="1:5" ht="15" customHeight="1" x14ac:dyDescent="0.25">
      <c r="B6" s="43"/>
      <c r="C6" s="43"/>
    </row>
    <row r="7" spans="1:5" x14ac:dyDescent="0.2">
      <c r="B7" s="70" t="s">
        <v>77</v>
      </c>
      <c r="C7" s="70"/>
    </row>
    <row r="8" spans="1:5" x14ac:dyDescent="0.2">
      <c r="B8" s="45"/>
      <c r="C8" s="45"/>
    </row>
    <row r="9" spans="1:5" x14ac:dyDescent="0.2">
      <c r="B9" s="71" t="s">
        <v>73</v>
      </c>
      <c r="C9" s="71"/>
    </row>
    <row r="10" spans="1:5" ht="13.5" thickBot="1" x14ac:dyDescent="0.25">
      <c r="B10" s="69"/>
      <c r="C10" s="69"/>
    </row>
    <row r="11" spans="1:5" ht="13.5" thickBot="1" x14ac:dyDescent="0.25">
      <c r="B11" s="46" t="s">
        <v>0</v>
      </c>
      <c r="C11" s="47" t="s">
        <v>15</v>
      </c>
      <c r="E11"/>
    </row>
    <row r="12" spans="1:5" ht="13.5" thickBot="1" x14ac:dyDescent="0.25">
      <c r="B12" s="48" t="s">
        <v>33</v>
      </c>
      <c r="C12" s="49">
        <f>+C13+C15+C17+C21+C29+C37+C40</f>
        <v>55015185.289680004</v>
      </c>
      <c r="E12"/>
    </row>
    <row r="13" spans="1:5" x14ac:dyDescent="0.2">
      <c r="B13" s="59" t="s">
        <v>47</v>
      </c>
      <c r="C13" s="51">
        <f>+C14</f>
        <v>767356.58474999992</v>
      </c>
      <c r="E13"/>
    </row>
    <row r="14" spans="1:5" x14ac:dyDescent="0.2">
      <c r="B14" s="60" t="s">
        <v>47</v>
      </c>
      <c r="C14" s="53">
        <v>767356.58474999992</v>
      </c>
      <c r="E14"/>
    </row>
    <row r="15" spans="1:5" x14ac:dyDescent="0.2">
      <c r="B15" s="59" t="s">
        <v>67</v>
      </c>
      <c r="C15" s="51">
        <f>+C16</f>
        <v>4943245.4627499999</v>
      </c>
      <c r="E15"/>
    </row>
    <row r="16" spans="1:5" x14ac:dyDescent="0.2">
      <c r="B16" s="60" t="s">
        <v>67</v>
      </c>
      <c r="C16" s="53">
        <v>4943245.4627499999</v>
      </c>
      <c r="E16"/>
    </row>
    <row r="17" spans="2:5" x14ac:dyDescent="0.2">
      <c r="B17" s="59" t="s">
        <v>1</v>
      </c>
      <c r="C17" s="51">
        <f>+SUM(C18:C20)</f>
        <v>6974579.7576599997</v>
      </c>
      <c r="E17"/>
    </row>
    <row r="18" spans="2:5" x14ac:dyDescent="0.2">
      <c r="B18" s="60" t="s">
        <v>78</v>
      </c>
      <c r="C18" s="53">
        <v>1997645.5254199994</v>
      </c>
      <c r="E18"/>
    </row>
    <row r="19" spans="2:5" x14ac:dyDescent="0.2">
      <c r="B19" s="60" t="s">
        <v>45</v>
      </c>
      <c r="C19" s="53">
        <v>3115057.4072950007</v>
      </c>
      <c r="E19"/>
    </row>
    <row r="20" spans="2:5" x14ac:dyDescent="0.2">
      <c r="B20" s="60" t="s">
        <v>79</v>
      </c>
      <c r="C20" s="53">
        <v>1861876.8249449995</v>
      </c>
      <c r="E20"/>
    </row>
    <row r="21" spans="2:5" x14ac:dyDescent="0.2">
      <c r="B21" s="59" t="s">
        <v>32</v>
      </c>
      <c r="C21" s="51">
        <f>+SUM(C22:C28)</f>
        <v>15105022.486125</v>
      </c>
      <c r="E21"/>
    </row>
    <row r="22" spans="2:5" x14ac:dyDescent="0.2">
      <c r="B22" s="60" t="s">
        <v>80</v>
      </c>
      <c r="C22" s="53">
        <v>1824749.2004849999</v>
      </c>
      <c r="E22"/>
    </row>
    <row r="23" spans="2:5" x14ac:dyDescent="0.2">
      <c r="B23" s="60" t="s">
        <v>81</v>
      </c>
      <c r="C23" s="53">
        <v>412929</v>
      </c>
      <c r="E23"/>
    </row>
    <row r="24" spans="2:5" x14ac:dyDescent="0.2">
      <c r="B24" s="60" t="s">
        <v>82</v>
      </c>
      <c r="C24" s="53">
        <v>270192.88</v>
      </c>
      <c r="E24"/>
    </row>
    <row r="25" spans="2:5" x14ac:dyDescent="0.2">
      <c r="B25" s="60" t="s">
        <v>46</v>
      </c>
      <c r="C25" s="53">
        <v>8566325.0494999997</v>
      </c>
      <c r="E25"/>
    </row>
    <row r="26" spans="2:5" x14ac:dyDescent="0.2">
      <c r="B26" s="60" t="s">
        <v>83</v>
      </c>
      <c r="C26" s="53">
        <v>3559472.8561400003</v>
      </c>
      <c r="E26"/>
    </row>
    <row r="27" spans="2:5" x14ac:dyDescent="0.2">
      <c r="B27" s="60" t="s">
        <v>84</v>
      </c>
      <c r="C27" s="53">
        <v>190783.5</v>
      </c>
      <c r="E27"/>
    </row>
    <row r="28" spans="2:5" x14ac:dyDescent="0.2">
      <c r="B28" s="60" t="s">
        <v>85</v>
      </c>
      <c r="C28" s="53">
        <v>280570</v>
      </c>
      <c r="E28"/>
    </row>
    <row r="29" spans="2:5" x14ac:dyDescent="0.2">
      <c r="B29" s="59" t="s">
        <v>23</v>
      </c>
      <c r="C29" s="51">
        <f>+SUM(C30:C36)</f>
        <v>21049456.409645006</v>
      </c>
    </row>
    <row r="30" spans="2:5" x14ac:dyDescent="0.2">
      <c r="B30" s="60" t="s">
        <v>86</v>
      </c>
      <c r="C30" s="53">
        <v>273015.45</v>
      </c>
    </row>
    <row r="31" spans="2:5" x14ac:dyDescent="0.2">
      <c r="B31" s="60" t="s">
        <v>87</v>
      </c>
      <c r="C31" s="53">
        <v>2097308.4870000025</v>
      </c>
    </row>
    <row r="32" spans="2:5" x14ac:dyDescent="0.2">
      <c r="B32" s="60" t="s">
        <v>88</v>
      </c>
      <c r="C32" s="53">
        <v>209835</v>
      </c>
    </row>
    <row r="33" spans="2:3" x14ac:dyDescent="0.2">
      <c r="B33" s="60" t="s">
        <v>89</v>
      </c>
      <c r="C33" s="53">
        <v>613073.89500000002</v>
      </c>
    </row>
    <row r="34" spans="2:3" x14ac:dyDescent="0.2">
      <c r="B34" s="60" t="s">
        <v>35</v>
      </c>
      <c r="C34" s="53">
        <v>297392.57</v>
      </c>
    </row>
    <row r="35" spans="2:3" x14ac:dyDescent="0.2">
      <c r="B35" s="60" t="s">
        <v>90</v>
      </c>
      <c r="C35" s="53">
        <v>327719.75</v>
      </c>
    </row>
    <row r="36" spans="2:3" x14ac:dyDescent="0.2">
      <c r="B36" s="60" t="s">
        <v>91</v>
      </c>
      <c r="C36" s="53">
        <v>17231111.257645003</v>
      </c>
    </row>
    <row r="37" spans="2:3" x14ac:dyDescent="0.2">
      <c r="B37" s="59" t="s">
        <v>24</v>
      </c>
      <c r="C37" s="51">
        <f>+SUM(C38:C39)</f>
        <v>982354.48499999987</v>
      </c>
    </row>
    <row r="38" spans="2:3" x14ac:dyDescent="0.2">
      <c r="B38" s="60" t="s">
        <v>25</v>
      </c>
      <c r="C38" s="53">
        <v>759884.21249999991</v>
      </c>
    </row>
    <row r="39" spans="2:3" x14ac:dyDescent="0.2">
      <c r="B39" s="60" t="s">
        <v>92</v>
      </c>
      <c r="C39" s="53">
        <v>222470.27249999999</v>
      </c>
    </row>
    <row r="40" spans="2:3" x14ac:dyDescent="0.2">
      <c r="B40" s="59" t="s">
        <v>2</v>
      </c>
      <c r="C40" s="51">
        <f>+C41</f>
        <v>5193170.1037499998</v>
      </c>
    </row>
    <row r="41" spans="2:3" ht="13.5" thickBot="1" x14ac:dyDescent="0.25">
      <c r="B41" s="60" t="s">
        <v>2</v>
      </c>
      <c r="C41" s="53">
        <v>5193170.1037499998</v>
      </c>
    </row>
    <row r="42" spans="2:3" ht="13.5" thickBot="1" x14ac:dyDescent="0.25">
      <c r="B42" s="48" t="s">
        <v>4</v>
      </c>
      <c r="C42" s="49">
        <f>+C43+C47+C50+C55</f>
        <v>57766573.004335001</v>
      </c>
    </row>
    <row r="43" spans="2:3" x14ac:dyDescent="0.2">
      <c r="B43" s="59" t="s">
        <v>37</v>
      </c>
      <c r="C43" s="51">
        <f>SUM(C44:C46)</f>
        <v>1580002.2737500002</v>
      </c>
    </row>
    <row r="44" spans="2:3" x14ac:dyDescent="0.2">
      <c r="B44" s="60" t="s">
        <v>93</v>
      </c>
      <c r="C44" s="53">
        <v>47083.801500000001</v>
      </c>
    </row>
    <row r="45" spans="2:3" x14ac:dyDescent="0.2">
      <c r="B45" s="60" t="s">
        <v>68</v>
      </c>
      <c r="C45" s="53">
        <v>1448293.7335000001</v>
      </c>
    </row>
    <row r="46" spans="2:3" x14ac:dyDescent="0.2">
      <c r="B46" s="60" t="s">
        <v>94</v>
      </c>
      <c r="C46" s="53">
        <v>84624.738750000004</v>
      </c>
    </row>
    <row r="47" spans="2:3" x14ac:dyDescent="0.2">
      <c r="B47" s="59" t="s">
        <v>60</v>
      </c>
      <c r="C47" s="51">
        <f>+SUM(C48:C49)</f>
        <v>4933711.9434600007</v>
      </c>
    </row>
    <row r="48" spans="2:3" x14ac:dyDescent="0.2">
      <c r="B48" s="60" t="s">
        <v>95</v>
      </c>
      <c r="C48" s="53">
        <v>817155.85045999987</v>
      </c>
    </row>
    <row r="49" spans="2:3" x14ac:dyDescent="0.2">
      <c r="B49" s="60" t="s">
        <v>61</v>
      </c>
      <c r="C49" s="53">
        <v>4116556.0930000003</v>
      </c>
    </row>
    <row r="50" spans="2:3" x14ac:dyDescent="0.2">
      <c r="B50" s="59" t="s">
        <v>20</v>
      </c>
      <c r="C50" s="51">
        <f>+SUM(C51:C54)</f>
        <v>37023925.400024995</v>
      </c>
    </row>
    <row r="51" spans="2:3" x14ac:dyDescent="0.2">
      <c r="B51" s="60" t="s">
        <v>21</v>
      </c>
      <c r="C51" s="53">
        <v>29429439.194924999</v>
      </c>
    </row>
    <row r="52" spans="2:3" x14ac:dyDescent="0.2">
      <c r="B52" s="60" t="s">
        <v>96</v>
      </c>
      <c r="C52" s="53">
        <v>1966176.0588100005</v>
      </c>
    </row>
    <row r="53" spans="2:3" x14ac:dyDescent="0.2">
      <c r="B53" s="60" t="s">
        <v>22</v>
      </c>
      <c r="C53" s="53">
        <v>5067522.8312900001</v>
      </c>
    </row>
    <row r="54" spans="2:3" x14ac:dyDescent="0.2">
      <c r="B54" s="60" t="s">
        <v>97</v>
      </c>
      <c r="C54" s="53">
        <v>560787.31499999994</v>
      </c>
    </row>
    <row r="55" spans="2:3" x14ac:dyDescent="0.2">
      <c r="B55" s="59" t="s">
        <v>5</v>
      </c>
      <c r="C55" s="51">
        <f>+SUM(C56:C60)</f>
        <v>14228933.3871</v>
      </c>
    </row>
    <row r="56" spans="2:3" x14ac:dyDescent="0.2">
      <c r="B56" s="60" t="s">
        <v>39</v>
      </c>
      <c r="C56" s="53">
        <v>7516664.1694999989</v>
      </c>
    </row>
    <row r="57" spans="2:3" x14ac:dyDescent="0.2">
      <c r="B57" s="60" t="s">
        <v>62</v>
      </c>
      <c r="C57" s="53">
        <v>866185.94619999989</v>
      </c>
    </row>
    <row r="58" spans="2:3" x14ac:dyDescent="0.2">
      <c r="B58" s="60" t="s">
        <v>98</v>
      </c>
      <c r="C58" s="53">
        <v>207796.6</v>
      </c>
    </row>
    <row r="59" spans="2:3" x14ac:dyDescent="0.2">
      <c r="B59" s="60" t="s">
        <v>99</v>
      </c>
      <c r="C59" s="53">
        <v>5477766.7348500006</v>
      </c>
    </row>
    <row r="60" spans="2:3" ht="13.5" thickBot="1" x14ac:dyDescent="0.25">
      <c r="B60" s="61" t="s">
        <v>100</v>
      </c>
      <c r="C60" s="62">
        <v>160519.93655000001</v>
      </c>
    </row>
    <row r="61" spans="2:3" ht="13.5" thickBot="1" x14ac:dyDescent="0.25">
      <c r="B61" s="48" t="s">
        <v>6</v>
      </c>
      <c r="C61" s="49">
        <f>+C62+C69+C74+C77+C79+C82+C87</f>
        <v>56155498.731310003</v>
      </c>
    </row>
    <row r="62" spans="2:3" x14ac:dyDescent="0.2">
      <c r="B62" s="59" t="s">
        <v>7</v>
      </c>
      <c r="C62" s="51">
        <f>SUM(C63:C68)</f>
        <v>32385865.215300001</v>
      </c>
    </row>
    <row r="63" spans="2:3" x14ac:dyDescent="0.2">
      <c r="B63" s="60" t="s">
        <v>101</v>
      </c>
      <c r="C63" s="53">
        <v>492493.71600000001</v>
      </c>
    </row>
    <row r="64" spans="2:3" x14ac:dyDescent="0.2">
      <c r="B64" s="60" t="s">
        <v>7</v>
      </c>
      <c r="C64" s="53">
        <v>2409815</v>
      </c>
    </row>
    <row r="65" spans="2:3" x14ac:dyDescent="0.2">
      <c r="B65" s="60" t="s">
        <v>75</v>
      </c>
      <c r="C65" s="53">
        <v>13134066.217599997</v>
      </c>
    </row>
    <row r="66" spans="2:3" x14ac:dyDescent="0.2">
      <c r="B66" s="60" t="s">
        <v>50</v>
      </c>
      <c r="C66" s="53">
        <v>15022049.101200001</v>
      </c>
    </row>
    <row r="67" spans="2:3" x14ac:dyDescent="0.2">
      <c r="B67" s="60" t="s">
        <v>51</v>
      </c>
      <c r="C67" s="53">
        <v>731736.28150000004</v>
      </c>
    </row>
    <row r="68" spans="2:3" x14ac:dyDescent="0.2">
      <c r="B68" s="60" t="s">
        <v>102</v>
      </c>
      <c r="C68" s="53">
        <v>595704.89900000009</v>
      </c>
    </row>
    <row r="69" spans="2:3" x14ac:dyDescent="0.2">
      <c r="B69" s="59" t="s">
        <v>54</v>
      </c>
      <c r="C69" s="51">
        <f>+SUM(C70:C73)</f>
        <v>9974923.8420000002</v>
      </c>
    </row>
    <row r="70" spans="2:3" x14ac:dyDescent="0.2">
      <c r="B70" s="60" t="s">
        <v>103</v>
      </c>
      <c r="C70" s="53">
        <v>2337436.5295000002</v>
      </c>
    </row>
    <row r="71" spans="2:3" x14ac:dyDescent="0.2">
      <c r="B71" s="60" t="s">
        <v>104</v>
      </c>
      <c r="C71" s="53">
        <v>138000</v>
      </c>
    </row>
    <row r="72" spans="2:3" x14ac:dyDescent="0.2">
      <c r="B72" s="60" t="s">
        <v>56</v>
      </c>
      <c r="C72" s="53">
        <v>7117283.9280000003</v>
      </c>
    </row>
    <row r="73" spans="2:3" x14ac:dyDescent="0.2">
      <c r="B73" s="60" t="s">
        <v>55</v>
      </c>
      <c r="C73" s="53">
        <v>382203.38450000004</v>
      </c>
    </row>
    <row r="74" spans="2:3" x14ac:dyDescent="0.2">
      <c r="B74" s="59" t="s">
        <v>42</v>
      </c>
      <c r="C74" s="51">
        <f>+SUM(C75:C76)</f>
        <v>1017414.353675</v>
      </c>
    </row>
    <row r="75" spans="2:3" x14ac:dyDescent="0.2">
      <c r="B75" s="60" t="s">
        <v>42</v>
      </c>
      <c r="C75" s="53">
        <v>580870.3340749999</v>
      </c>
    </row>
    <row r="76" spans="2:3" x14ac:dyDescent="0.2">
      <c r="B76" s="60" t="s">
        <v>105</v>
      </c>
      <c r="C76" s="53">
        <v>436544.01960000012</v>
      </c>
    </row>
    <row r="77" spans="2:3" x14ac:dyDescent="0.2">
      <c r="B77" s="59" t="s">
        <v>48</v>
      </c>
      <c r="C77" s="51">
        <f>+C78</f>
        <v>5900191.8250000002</v>
      </c>
    </row>
    <row r="78" spans="2:3" x14ac:dyDescent="0.2">
      <c r="B78" s="60" t="s">
        <v>49</v>
      </c>
      <c r="C78" s="53">
        <v>5900191.8250000002</v>
      </c>
    </row>
    <row r="79" spans="2:3" x14ac:dyDescent="0.2">
      <c r="B79" s="59" t="s">
        <v>52</v>
      </c>
      <c r="C79" s="51">
        <f>SUM(C80:C81)</f>
        <v>2859192.54</v>
      </c>
    </row>
    <row r="80" spans="2:3" x14ac:dyDescent="0.2">
      <c r="B80" s="60" t="s">
        <v>53</v>
      </c>
      <c r="C80" s="53">
        <v>905970.19</v>
      </c>
    </row>
    <row r="81" spans="2:3" x14ac:dyDescent="0.2">
      <c r="B81" s="60" t="s">
        <v>52</v>
      </c>
      <c r="C81" s="53">
        <v>1953222.35</v>
      </c>
    </row>
    <row r="82" spans="2:3" x14ac:dyDescent="0.2">
      <c r="B82" s="59" t="s">
        <v>8</v>
      </c>
      <c r="C82" s="51">
        <f>SUM(C83:C86)</f>
        <v>2763366.653585</v>
      </c>
    </row>
    <row r="83" spans="2:3" x14ac:dyDescent="0.2">
      <c r="B83" s="60" t="s">
        <v>106</v>
      </c>
      <c r="C83" s="53">
        <v>635850</v>
      </c>
    </row>
    <row r="84" spans="2:3" x14ac:dyDescent="0.2">
      <c r="B84" s="60" t="s">
        <v>43</v>
      </c>
      <c r="C84" s="53">
        <v>71790.247585000005</v>
      </c>
    </row>
    <row r="85" spans="2:3" x14ac:dyDescent="0.2">
      <c r="B85" s="60" t="s">
        <v>107</v>
      </c>
      <c r="C85" s="53">
        <v>908045.36100000003</v>
      </c>
    </row>
    <row r="86" spans="2:3" x14ac:dyDescent="0.2">
      <c r="B86" s="60" t="s">
        <v>108</v>
      </c>
      <c r="C86" s="53">
        <v>1147681.0449999999</v>
      </c>
    </row>
    <row r="87" spans="2:3" x14ac:dyDescent="0.2">
      <c r="B87" s="59" t="s">
        <v>3</v>
      </c>
      <c r="C87" s="51">
        <f>+SUM(C88:C90)</f>
        <v>1254544.3017500001</v>
      </c>
    </row>
    <row r="88" spans="2:3" x14ac:dyDescent="0.2">
      <c r="B88" s="60" t="s">
        <v>76</v>
      </c>
      <c r="C88" s="53">
        <v>771031.42475000001</v>
      </c>
    </row>
    <row r="89" spans="2:3" x14ac:dyDescent="0.2">
      <c r="B89" s="60" t="s">
        <v>109</v>
      </c>
      <c r="C89" s="53">
        <v>189775.85</v>
      </c>
    </row>
    <row r="90" spans="2:3" ht="13.5" thickBot="1" x14ac:dyDescent="0.25">
      <c r="B90" s="60" t="s">
        <v>3</v>
      </c>
      <c r="C90" s="53">
        <v>293737.027</v>
      </c>
    </row>
    <row r="91" spans="2:3" ht="13.5" thickBot="1" x14ac:dyDescent="0.25">
      <c r="B91" s="48" t="s">
        <v>9</v>
      </c>
      <c r="C91" s="49">
        <f>+C92+C95+C99+C102+C104+C110+C114+C116</f>
        <v>44212994.604950003</v>
      </c>
    </row>
    <row r="92" spans="2:3" x14ac:dyDescent="0.2">
      <c r="B92" s="73" t="s">
        <v>34</v>
      </c>
      <c r="C92" s="74">
        <f>+SUM(C93:C94)</f>
        <v>404151.85750000004</v>
      </c>
    </row>
    <row r="93" spans="2:3" x14ac:dyDescent="0.2">
      <c r="B93" s="60" t="s">
        <v>110</v>
      </c>
      <c r="C93" s="53">
        <v>171808.91649999999</v>
      </c>
    </row>
    <row r="94" spans="2:3" x14ac:dyDescent="0.2">
      <c r="B94" s="60" t="s">
        <v>27</v>
      </c>
      <c r="C94" s="53">
        <v>232342.94100000002</v>
      </c>
    </row>
    <row r="95" spans="2:3" x14ac:dyDescent="0.2">
      <c r="B95" s="59" t="s">
        <v>41</v>
      </c>
      <c r="C95" s="51">
        <f>+SUM(C96:C98)</f>
        <v>842511.0271399999</v>
      </c>
    </row>
    <row r="96" spans="2:3" x14ac:dyDescent="0.2">
      <c r="B96" s="60" t="s">
        <v>57</v>
      </c>
      <c r="C96" s="53">
        <v>494798.98249999998</v>
      </c>
    </row>
    <row r="97" spans="2:3" x14ac:dyDescent="0.2">
      <c r="B97" s="60" t="s">
        <v>111</v>
      </c>
      <c r="C97" s="53">
        <v>10113.75</v>
      </c>
    </row>
    <row r="98" spans="2:3" x14ac:dyDescent="0.2">
      <c r="B98" s="60" t="s">
        <v>112</v>
      </c>
      <c r="C98" s="53">
        <v>337598.29463999998</v>
      </c>
    </row>
    <row r="99" spans="2:3" x14ac:dyDescent="0.2">
      <c r="B99" s="59" t="s">
        <v>26</v>
      </c>
      <c r="C99" s="51">
        <f>+SUM(C100:C101)</f>
        <v>4513226.25</v>
      </c>
    </row>
    <row r="100" spans="2:3" x14ac:dyDescent="0.2">
      <c r="B100" s="60" t="s">
        <v>113</v>
      </c>
      <c r="C100" s="53">
        <v>1360104.625</v>
      </c>
    </row>
    <row r="101" spans="2:3" x14ac:dyDescent="0.2">
      <c r="B101" s="60" t="s">
        <v>36</v>
      </c>
      <c r="C101" s="53">
        <v>3153121.625</v>
      </c>
    </row>
    <row r="102" spans="2:3" x14ac:dyDescent="0.2">
      <c r="B102" s="59" t="s">
        <v>58</v>
      </c>
      <c r="C102" s="51">
        <f>+C103</f>
        <v>791964.69331</v>
      </c>
    </row>
    <row r="103" spans="2:3" x14ac:dyDescent="0.2">
      <c r="B103" s="60" t="s">
        <v>59</v>
      </c>
      <c r="C103" s="53">
        <v>791964.69331</v>
      </c>
    </row>
    <row r="104" spans="2:3" x14ac:dyDescent="0.2">
      <c r="B104" s="59" t="s">
        <v>10</v>
      </c>
      <c r="C104" s="51">
        <f>+SUM(C105:C109)</f>
        <v>7636606.7464150004</v>
      </c>
    </row>
    <row r="105" spans="2:3" x14ac:dyDescent="0.2">
      <c r="B105" s="60" t="s">
        <v>40</v>
      </c>
      <c r="C105" s="53">
        <v>320634.4499999999</v>
      </c>
    </row>
    <row r="106" spans="2:3" x14ac:dyDescent="0.2">
      <c r="B106" s="60" t="s">
        <v>10</v>
      </c>
      <c r="C106" s="53">
        <v>5205523.0921999998</v>
      </c>
    </row>
    <row r="107" spans="2:3" x14ac:dyDescent="0.2">
      <c r="B107" s="60" t="s">
        <v>114</v>
      </c>
      <c r="C107" s="53">
        <v>1558499.305985</v>
      </c>
    </row>
    <row r="108" spans="2:3" x14ac:dyDescent="0.2">
      <c r="B108" s="60" t="s">
        <v>115</v>
      </c>
      <c r="C108" s="53">
        <v>6495.3051300000006</v>
      </c>
    </row>
    <row r="109" spans="2:3" x14ac:dyDescent="0.2">
      <c r="B109" s="60" t="s">
        <v>116</v>
      </c>
      <c r="C109" s="53">
        <v>545454.59309999982</v>
      </c>
    </row>
    <row r="110" spans="2:3" x14ac:dyDescent="0.2">
      <c r="B110" s="59" t="s">
        <v>11</v>
      </c>
      <c r="C110" s="51">
        <f>+SUM(C111:C113)</f>
        <v>8389706.311449999</v>
      </c>
    </row>
    <row r="111" spans="2:3" x14ac:dyDescent="0.2">
      <c r="B111" s="60" t="s">
        <v>117</v>
      </c>
      <c r="C111" s="53">
        <v>3912610.76</v>
      </c>
    </row>
    <row r="112" spans="2:3" x14ac:dyDescent="0.2">
      <c r="B112" s="60" t="s">
        <v>11</v>
      </c>
      <c r="C112" s="53">
        <v>4303560.3151999991</v>
      </c>
    </row>
    <row r="113" spans="2:3" x14ac:dyDescent="0.2">
      <c r="B113" s="75" t="s">
        <v>118</v>
      </c>
      <c r="C113" s="76">
        <v>173535.23625000002</v>
      </c>
    </row>
    <row r="114" spans="2:3" x14ac:dyDescent="0.2">
      <c r="B114" s="59" t="s">
        <v>38</v>
      </c>
      <c r="C114" s="51">
        <f>+C115</f>
        <v>2268125.2510500005</v>
      </c>
    </row>
    <row r="115" spans="2:3" x14ac:dyDescent="0.2">
      <c r="B115" s="60" t="s">
        <v>38</v>
      </c>
      <c r="C115" s="53">
        <v>2268125.2510500005</v>
      </c>
    </row>
    <row r="116" spans="2:3" x14ac:dyDescent="0.2">
      <c r="B116" s="59" t="s">
        <v>12</v>
      </c>
      <c r="C116" s="51">
        <f>+SUM(C117:C124)</f>
        <v>19366702.468085002</v>
      </c>
    </row>
    <row r="117" spans="2:3" x14ac:dyDescent="0.2">
      <c r="B117" s="60" t="s">
        <v>119</v>
      </c>
      <c r="C117" s="53">
        <v>1733357.3073900002</v>
      </c>
    </row>
    <row r="118" spans="2:3" x14ac:dyDescent="0.2">
      <c r="B118" s="60" t="s">
        <v>120</v>
      </c>
      <c r="C118" s="53">
        <v>273601.34865</v>
      </c>
    </row>
    <row r="119" spans="2:3" x14ac:dyDescent="0.2">
      <c r="B119" s="60" t="s">
        <v>121</v>
      </c>
      <c r="C119" s="53">
        <v>153258.16154499998</v>
      </c>
    </row>
    <row r="120" spans="2:3" x14ac:dyDescent="0.2">
      <c r="B120" s="60" t="s">
        <v>122</v>
      </c>
      <c r="C120" s="53">
        <v>148582.5215</v>
      </c>
    </row>
    <row r="121" spans="2:3" x14ac:dyDescent="0.2">
      <c r="B121" s="60" t="s">
        <v>123</v>
      </c>
      <c r="C121" s="53">
        <v>1608529.0890000002</v>
      </c>
    </row>
    <row r="122" spans="2:3" x14ac:dyDescent="0.2">
      <c r="B122" s="60" t="s">
        <v>124</v>
      </c>
      <c r="C122" s="53">
        <v>665413.16</v>
      </c>
    </row>
    <row r="123" spans="2:3" x14ac:dyDescent="0.2">
      <c r="B123" s="60" t="s">
        <v>12</v>
      </c>
      <c r="C123" s="53">
        <v>13080786.939999999</v>
      </c>
    </row>
    <row r="124" spans="2:3" ht="13.5" thickBot="1" x14ac:dyDescent="0.25">
      <c r="B124" s="60" t="s">
        <v>125</v>
      </c>
      <c r="C124" s="53">
        <v>1703173.9400000002</v>
      </c>
    </row>
    <row r="125" spans="2:3" ht="13.5" thickBot="1" x14ac:dyDescent="0.25">
      <c r="B125" s="48" t="s">
        <v>13</v>
      </c>
      <c r="C125" s="13">
        <f>+C126+C128+C134+C136+C140</f>
        <v>47013800.558114998</v>
      </c>
    </row>
    <row r="126" spans="2:3" x14ac:dyDescent="0.2">
      <c r="B126" s="59" t="s">
        <v>28</v>
      </c>
      <c r="C126" s="51">
        <f>+C127</f>
        <v>253828.95412499999</v>
      </c>
    </row>
    <row r="127" spans="2:3" x14ac:dyDescent="0.2">
      <c r="B127" s="60" t="s">
        <v>28</v>
      </c>
      <c r="C127" s="53">
        <v>253828.95412499999</v>
      </c>
    </row>
    <row r="128" spans="2:3" x14ac:dyDescent="0.2">
      <c r="B128" s="59" t="s">
        <v>14</v>
      </c>
      <c r="C128" s="51">
        <f>+SUM(C129:C133)</f>
        <v>28155069.183265001</v>
      </c>
    </row>
    <row r="129" spans="2:3" x14ac:dyDescent="0.2">
      <c r="B129" s="60" t="s">
        <v>63</v>
      </c>
      <c r="C129" s="53">
        <v>189385.8572</v>
      </c>
    </row>
    <row r="130" spans="2:3" x14ac:dyDescent="0.2">
      <c r="B130" s="60" t="s">
        <v>16</v>
      </c>
      <c r="C130" s="53">
        <v>2240585.4550000005</v>
      </c>
    </row>
    <row r="131" spans="2:3" x14ac:dyDescent="0.2">
      <c r="B131" s="60" t="s">
        <v>126</v>
      </c>
      <c r="C131" s="53">
        <v>1488680.6099999999</v>
      </c>
    </row>
    <row r="132" spans="2:3" x14ac:dyDescent="0.2">
      <c r="B132" s="60" t="s">
        <v>29</v>
      </c>
      <c r="C132" s="53">
        <v>24211658.261064999</v>
      </c>
    </row>
    <row r="133" spans="2:3" x14ac:dyDescent="0.2">
      <c r="B133" s="60" t="s">
        <v>127</v>
      </c>
      <c r="C133" s="53">
        <v>24759</v>
      </c>
    </row>
    <row r="134" spans="2:3" x14ac:dyDescent="0.2">
      <c r="B134" s="59" t="s">
        <v>65</v>
      </c>
      <c r="C134" s="51">
        <f>+C135</f>
        <v>55314.111999999994</v>
      </c>
    </row>
    <row r="135" spans="2:3" x14ac:dyDescent="0.2">
      <c r="B135" s="60" t="s">
        <v>69</v>
      </c>
      <c r="C135" s="53">
        <v>55314.111999999994</v>
      </c>
    </row>
    <row r="136" spans="2:3" x14ac:dyDescent="0.2">
      <c r="B136" s="59" t="s">
        <v>44</v>
      </c>
      <c r="C136" s="51">
        <f>+SUM(C137:C139)</f>
        <v>13418597.366675001</v>
      </c>
    </row>
    <row r="137" spans="2:3" x14ac:dyDescent="0.2">
      <c r="B137" s="60" t="s">
        <v>128</v>
      </c>
      <c r="C137" s="53">
        <v>7432353.2250000006</v>
      </c>
    </row>
    <row r="138" spans="2:3" x14ac:dyDescent="0.2">
      <c r="B138" s="60" t="s">
        <v>129</v>
      </c>
      <c r="C138" s="53">
        <v>114531.63750000006</v>
      </c>
    </row>
    <row r="139" spans="2:3" x14ac:dyDescent="0.2">
      <c r="B139" s="60" t="s">
        <v>64</v>
      </c>
      <c r="C139" s="53">
        <v>5871712.5041750008</v>
      </c>
    </row>
    <row r="140" spans="2:3" x14ac:dyDescent="0.2">
      <c r="B140" s="59" t="s">
        <v>30</v>
      </c>
      <c r="C140" s="51">
        <f>+C141</f>
        <v>5130990.9420499997</v>
      </c>
    </row>
    <row r="141" spans="2:3" ht="13.5" thickBot="1" x14ac:dyDescent="0.25">
      <c r="B141" s="60" t="s">
        <v>31</v>
      </c>
      <c r="C141" s="53">
        <v>5130990.9420499997</v>
      </c>
    </row>
    <row r="142" spans="2:3" ht="13.5" thickBot="1" x14ac:dyDescent="0.25">
      <c r="B142" s="48" t="s">
        <v>66</v>
      </c>
      <c r="C142" s="13">
        <v>17185750</v>
      </c>
    </row>
    <row r="143" spans="2:3" ht="13.5" thickBot="1" x14ac:dyDescent="0.25">
      <c r="B143" s="55" t="s">
        <v>18</v>
      </c>
      <c r="C143" s="13">
        <f>+C12+C42+C61+C91+C125+C142</f>
        <v>277349802.18839002</v>
      </c>
    </row>
    <row r="144" spans="2:3" ht="13.5" thickBot="1" x14ac:dyDescent="0.25">
      <c r="B144" s="63" t="s">
        <v>17</v>
      </c>
      <c r="C144" s="19">
        <v>0</v>
      </c>
    </row>
    <row r="145" spans="2:3" ht="13.5" thickBot="1" x14ac:dyDescent="0.25">
      <c r="B145" s="55" t="s">
        <v>19</v>
      </c>
      <c r="C145" s="14">
        <f>+C143+C144</f>
        <v>277349802.18839002</v>
      </c>
    </row>
    <row r="150" spans="2:3" x14ac:dyDescent="0.2">
      <c r="B150" s="64"/>
    </row>
    <row r="152" spans="2:3" x14ac:dyDescent="0.2">
      <c r="B152" s="7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scale="85" orientation="portrait" r:id="rId1"/>
  <headerFooter>
    <oddFooter>&amp;R&amp;P/&amp;N</oddFooter>
  </headerFooter>
  <rowBreaks count="2" manualBreakCount="2">
    <brk id="60" min="1" max="2" man="1"/>
    <brk id="113" min="1" max="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Normal="100" workbookViewId="0">
      <selection activeCell="B7" sqref="B7:C7"/>
    </sheetView>
  </sheetViews>
  <sheetFormatPr baseColWidth="10" defaultRowHeight="12.75" x14ac:dyDescent="0.2"/>
  <cols>
    <col min="1" max="1" width="11.42578125" style="4"/>
    <col min="2" max="2" width="46" style="4" customWidth="1"/>
    <col min="3" max="3" width="27.28515625" style="4" customWidth="1"/>
    <col min="4" max="16384" width="11.42578125" style="4"/>
  </cols>
  <sheetData>
    <row r="1" spans="1:5" x14ac:dyDescent="0.2">
      <c r="A1" s="8"/>
      <c r="B1" s="7"/>
      <c r="C1" s="41"/>
      <c r="D1" s="41"/>
    </row>
    <row r="2" spans="1:5" x14ac:dyDescent="0.2">
      <c r="A2" s="8"/>
      <c r="B2" s="7"/>
      <c r="C2" s="41"/>
      <c r="D2" s="41"/>
    </row>
    <row r="3" spans="1:5" x14ac:dyDescent="0.2">
      <c r="A3" s="8"/>
      <c r="B3" s="7"/>
      <c r="C3" s="41"/>
      <c r="D3" s="41"/>
    </row>
    <row r="4" spans="1:5" x14ac:dyDescent="0.2">
      <c r="A4" s="8"/>
      <c r="B4" s="10"/>
      <c r="C4" s="57"/>
      <c r="D4" s="57"/>
    </row>
    <row r="5" spans="1:5" ht="15" customHeight="1" x14ac:dyDescent="0.2">
      <c r="B5" s="67" t="s">
        <v>71</v>
      </c>
      <c r="C5" s="67"/>
      <c r="D5" s="58"/>
    </row>
    <row r="6" spans="1:5" ht="15" customHeight="1" x14ac:dyDescent="0.25">
      <c r="B6" s="43"/>
      <c r="C6" s="43"/>
    </row>
    <row r="7" spans="1:5" x14ac:dyDescent="0.2">
      <c r="B7" s="70" t="s">
        <v>130</v>
      </c>
      <c r="C7" s="70"/>
    </row>
    <row r="8" spans="1:5" x14ac:dyDescent="0.2">
      <c r="B8" s="45"/>
      <c r="C8" s="45"/>
    </row>
    <row r="9" spans="1:5" x14ac:dyDescent="0.2">
      <c r="B9" s="71" t="s">
        <v>73</v>
      </c>
      <c r="C9" s="71"/>
    </row>
    <row r="10" spans="1:5" ht="13.5" thickBot="1" x14ac:dyDescent="0.25">
      <c r="B10" s="69"/>
      <c r="C10" s="69"/>
    </row>
    <row r="11" spans="1:5" ht="13.5" thickBot="1" x14ac:dyDescent="0.25">
      <c r="B11" s="46" t="s">
        <v>0</v>
      </c>
      <c r="C11" s="47" t="s">
        <v>15</v>
      </c>
      <c r="E11"/>
    </row>
    <row r="12" spans="1:5" ht="13.5" thickBot="1" x14ac:dyDescent="0.25">
      <c r="B12" s="48" t="s">
        <v>6</v>
      </c>
      <c r="C12" s="49">
        <f>+C13</f>
        <v>22080</v>
      </c>
      <c r="E12"/>
    </row>
    <row r="13" spans="1:5" x14ac:dyDescent="0.2">
      <c r="B13" s="59" t="s">
        <v>3</v>
      </c>
      <c r="C13" s="51">
        <f>+SUM(C14:C14)</f>
        <v>22080</v>
      </c>
      <c r="E13"/>
    </row>
    <row r="14" spans="1:5" ht="13.5" thickBot="1" x14ac:dyDescent="0.25">
      <c r="B14" s="60" t="s">
        <v>109</v>
      </c>
      <c r="C14" s="53">
        <v>22080</v>
      </c>
      <c r="E14"/>
    </row>
    <row r="15" spans="1:5" ht="13.5" thickBot="1" x14ac:dyDescent="0.25">
      <c r="B15" s="55" t="s">
        <v>18</v>
      </c>
      <c r="C15" s="13">
        <f>+C12</f>
        <v>22080</v>
      </c>
      <c r="E15"/>
    </row>
    <row r="16" spans="1:5" ht="13.5" thickBot="1" x14ac:dyDescent="0.25">
      <c r="B16" s="63" t="s">
        <v>17</v>
      </c>
      <c r="C16" s="19">
        <v>0</v>
      </c>
      <c r="E16"/>
    </row>
    <row r="17" spans="2:5" ht="13.5" thickBot="1" x14ac:dyDescent="0.25">
      <c r="B17" s="55" t="s">
        <v>19</v>
      </c>
      <c r="C17" s="14">
        <f>+C15+C16</f>
        <v>22080</v>
      </c>
      <c r="E17"/>
    </row>
    <row r="18" spans="2:5" x14ac:dyDescent="0.2">
      <c r="E18"/>
    </row>
    <row r="19" spans="2:5" x14ac:dyDescent="0.2">
      <c r="E19"/>
    </row>
    <row r="20" spans="2:5" x14ac:dyDescent="0.2">
      <c r="E20"/>
    </row>
    <row r="21" spans="2:5" x14ac:dyDescent="0.2">
      <c r="E21"/>
    </row>
    <row r="22" spans="2:5" x14ac:dyDescent="0.2">
      <c r="E22"/>
    </row>
    <row r="23" spans="2:5" x14ac:dyDescent="0.2">
      <c r="E23"/>
    </row>
    <row r="24" spans="2:5" x14ac:dyDescent="0.2">
      <c r="E24"/>
    </row>
    <row r="25" spans="2:5" x14ac:dyDescent="0.2">
      <c r="E25"/>
    </row>
    <row r="26" spans="2:5" x14ac:dyDescent="0.2">
      <c r="E26"/>
    </row>
    <row r="27" spans="2:5" x14ac:dyDescent="0.2">
      <c r="E27"/>
    </row>
    <row r="28" spans="2:5" x14ac:dyDescent="0.2">
      <c r="E28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headerFooter>
    <oddFooter>&amp;R&amp;P/&amp;N</oddFooter>
  </headerFooter>
  <rowBreaks count="1" manualBreakCount="1">
    <brk id="5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zoomScaleNormal="100" workbookViewId="0">
      <selection activeCell="H41" sqref="H41"/>
    </sheetView>
  </sheetViews>
  <sheetFormatPr baseColWidth="10" defaultRowHeight="12.75" x14ac:dyDescent="0.2"/>
  <cols>
    <col min="1" max="1" width="11.42578125" style="4"/>
    <col min="2" max="2" width="46" style="4" customWidth="1"/>
    <col min="3" max="3" width="27.28515625" style="4" customWidth="1"/>
    <col min="4" max="16384" width="11.42578125" style="4"/>
  </cols>
  <sheetData>
    <row r="1" spans="1:4" x14ac:dyDescent="0.2">
      <c r="A1" s="8"/>
      <c r="B1" s="7"/>
      <c r="C1" s="41"/>
      <c r="D1" s="41"/>
    </row>
    <row r="2" spans="1:4" x14ac:dyDescent="0.2">
      <c r="A2" s="8"/>
      <c r="B2" s="7"/>
      <c r="C2" s="41"/>
      <c r="D2" s="41"/>
    </row>
    <row r="3" spans="1:4" x14ac:dyDescent="0.2">
      <c r="A3" s="8"/>
      <c r="B3" s="7"/>
      <c r="C3" s="41"/>
      <c r="D3" s="41"/>
    </row>
    <row r="4" spans="1:4" x14ac:dyDescent="0.2">
      <c r="A4" s="8"/>
      <c r="B4" s="10"/>
      <c r="C4" s="57"/>
      <c r="D4" s="57"/>
    </row>
    <row r="5" spans="1:4" ht="15" customHeight="1" x14ac:dyDescent="0.2">
      <c r="B5" s="67" t="s">
        <v>71</v>
      </c>
      <c r="C5" s="67"/>
      <c r="D5" s="58"/>
    </row>
    <row r="6" spans="1:4" ht="15" customHeight="1" x14ac:dyDescent="0.25">
      <c r="B6" s="43"/>
      <c r="C6" s="43"/>
      <c r="D6" s="36"/>
    </row>
    <row r="7" spans="1:4" x14ac:dyDescent="0.2">
      <c r="B7" s="70" t="s">
        <v>131</v>
      </c>
      <c r="C7" s="70"/>
      <c r="D7" s="44"/>
    </row>
    <row r="8" spans="1:4" x14ac:dyDescent="0.2">
      <c r="B8" s="44"/>
      <c r="C8" s="44"/>
      <c r="D8" s="44"/>
    </row>
    <row r="9" spans="1:4" x14ac:dyDescent="0.2">
      <c r="B9" s="71" t="s">
        <v>73</v>
      </c>
      <c r="C9" s="71"/>
      <c r="D9" s="65"/>
    </row>
    <row r="10" spans="1:4" ht="13.5" thickBot="1" x14ac:dyDescent="0.25">
      <c r="B10" s="69"/>
      <c r="C10" s="69"/>
    </row>
    <row r="11" spans="1:4" ht="13.5" thickBot="1" x14ac:dyDescent="0.25">
      <c r="B11" s="46" t="s">
        <v>0</v>
      </c>
      <c r="C11" s="47" t="s">
        <v>15</v>
      </c>
    </row>
    <row r="12" spans="1:4" ht="13.5" thickBot="1" x14ac:dyDescent="0.25">
      <c r="B12" s="48" t="s">
        <v>33</v>
      </c>
      <c r="C12" s="49">
        <f>C13+C15+C17+C19+C23+C25+C27</f>
        <v>812100.20000000007</v>
      </c>
    </row>
    <row r="13" spans="1:4" x14ac:dyDescent="0.2">
      <c r="B13" s="54" t="s">
        <v>47</v>
      </c>
      <c r="C13" s="51">
        <f>C14</f>
        <v>16157.630000000001</v>
      </c>
    </row>
    <row r="14" spans="1:4" x14ac:dyDescent="0.2">
      <c r="B14" s="60" t="s">
        <v>47</v>
      </c>
      <c r="C14" s="53">
        <v>16157.630000000001</v>
      </c>
    </row>
    <row r="15" spans="1:4" x14ac:dyDescent="0.2">
      <c r="B15" s="54" t="s">
        <v>67</v>
      </c>
      <c r="C15" s="51">
        <f>C16</f>
        <v>71969.45</v>
      </c>
    </row>
    <row r="16" spans="1:4" x14ac:dyDescent="0.2">
      <c r="B16" s="60" t="s">
        <v>67</v>
      </c>
      <c r="C16" s="53">
        <v>71969.45</v>
      </c>
    </row>
    <row r="17" spans="2:4" x14ac:dyDescent="0.2">
      <c r="B17" s="54" t="s">
        <v>1</v>
      </c>
      <c r="C17" s="51">
        <f>C18</f>
        <v>402868.76999999996</v>
      </c>
    </row>
    <row r="18" spans="2:4" x14ac:dyDescent="0.2">
      <c r="B18" s="60" t="s">
        <v>45</v>
      </c>
      <c r="C18" s="53">
        <v>402868.76999999996</v>
      </c>
    </row>
    <row r="19" spans="2:4" x14ac:dyDescent="0.2">
      <c r="B19" s="54" t="s">
        <v>32</v>
      </c>
      <c r="C19" s="51">
        <f>SUM(C20:C22)</f>
        <v>51997.68</v>
      </c>
    </row>
    <row r="20" spans="2:4" x14ac:dyDescent="0.2">
      <c r="B20" s="60" t="s">
        <v>46</v>
      </c>
      <c r="C20" s="53">
        <v>1687.68</v>
      </c>
    </row>
    <row r="21" spans="2:4" x14ac:dyDescent="0.2">
      <c r="B21" s="60" t="s">
        <v>83</v>
      </c>
      <c r="C21" s="53">
        <v>42360</v>
      </c>
    </row>
    <row r="22" spans="2:4" x14ac:dyDescent="0.2">
      <c r="B22" s="60" t="s">
        <v>85</v>
      </c>
      <c r="C22" s="53">
        <v>7950</v>
      </c>
    </row>
    <row r="23" spans="2:4" x14ac:dyDescent="0.2">
      <c r="B23" s="54" t="s">
        <v>23</v>
      </c>
      <c r="C23" s="51">
        <f>C24</f>
        <v>222847.22</v>
      </c>
      <c r="D23" s="66"/>
    </row>
    <row r="24" spans="2:4" x14ac:dyDescent="0.2">
      <c r="B24" s="60" t="s">
        <v>91</v>
      </c>
      <c r="C24" s="53">
        <v>222847.22</v>
      </c>
    </row>
    <row r="25" spans="2:4" x14ac:dyDescent="0.2">
      <c r="B25" s="54" t="s">
        <v>24</v>
      </c>
      <c r="C25" s="51">
        <f>C26</f>
        <v>10603.9</v>
      </c>
    </row>
    <row r="26" spans="2:4" x14ac:dyDescent="0.2">
      <c r="B26" s="60" t="s">
        <v>92</v>
      </c>
      <c r="C26" s="53">
        <v>10603.9</v>
      </c>
    </row>
    <row r="27" spans="2:4" x14ac:dyDescent="0.2">
      <c r="B27" s="54" t="s">
        <v>2</v>
      </c>
      <c r="C27" s="51">
        <f>C28</f>
        <v>35655.550000000003</v>
      </c>
    </row>
    <row r="28" spans="2:4" ht="13.5" thickBot="1" x14ac:dyDescent="0.25">
      <c r="B28" s="60" t="s">
        <v>2</v>
      </c>
      <c r="C28" s="53">
        <v>35655.550000000003</v>
      </c>
    </row>
    <row r="29" spans="2:4" ht="13.5" thickBot="1" x14ac:dyDescent="0.25">
      <c r="B29" s="48" t="s">
        <v>4</v>
      </c>
      <c r="C29" s="49">
        <f>C30+C32+C34+C36</f>
        <v>1685242.9999999998</v>
      </c>
    </row>
    <row r="30" spans="2:4" x14ac:dyDescent="0.2">
      <c r="B30" s="54" t="s">
        <v>37</v>
      </c>
      <c r="C30" s="51">
        <f>C31</f>
        <v>132883.32999999999</v>
      </c>
    </row>
    <row r="31" spans="2:4" x14ac:dyDescent="0.2">
      <c r="B31" s="60" t="s">
        <v>68</v>
      </c>
      <c r="C31" s="53">
        <v>132883.32999999999</v>
      </c>
    </row>
    <row r="32" spans="2:4" x14ac:dyDescent="0.2">
      <c r="B32" s="54" t="s">
        <v>60</v>
      </c>
      <c r="C32" s="51">
        <f>+C33</f>
        <v>11712.34</v>
      </c>
    </row>
    <row r="33" spans="2:3" x14ac:dyDescent="0.2">
      <c r="B33" s="60" t="s">
        <v>61</v>
      </c>
      <c r="C33" s="53">
        <v>11712.34</v>
      </c>
    </row>
    <row r="34" spans="2:3" x14ac:dyDescent="0.2">
      <c r="B34" s="54" t="s">
        <v>20</v>
      </c>
      <c r="C34" s="51">
        <f>+C35</f>
        <v>1456295.2299999997</v>
      </c>
    </row>
    <row r="35" spans="2:3" x14ac:dyDescent="0.2">
      <c r="B35" s="60" t="s">
        <v>21</v>
      </c>
      <c r="C35" s="53">
        <v>1456295.2299999997</v>
      </c>
    </row>
    <row r="36" spans="2:3" x14ac:dyDescent="0.2">
      <c r="B36" s="54" t="s">
        <v>5</v>
      </c>
      <c r="C36" s="51">
        <f>SUM(C37:C39)</f>
        <v>84352.099999999991</v>
      </c>
    </row>
    <row r="37" spans="2:3" x14ac:dyDescent="0.2">
      <c r="B37" s="60" t="s">
        <v>39</v>
      </c>
      <c r="C37" s="53">
        <v>77849.459999999992</v>
      </c>
    </row>
    <row r="38" spans="2:3" x14ac:dyDescent="0.2">
      <c r="B38" s="60" t="s">
        <v>62</v>
      </c>
      <c r="C38" s="53">
        <v>4110</v>
      </c>
    </row>
    <row r="39" spans="2:3" ht="13.5" thickBot="1" x14ac:dyDescent="0.25">
      <c r="B39" s="60" t="s">
        <v>100</v>
      </c>
      <c r="C39" s="53">
        <v>2392.6400000000003</v>
      </c>
    </row>
    <row r="40" spans="2:3" ht="13.5" thickBot="1" x14ac:dyDescent="0.25">
      <c r="B40" s="48" t="s">
        <v>6</v>
      </c>
      <c r="C40" s="49">
        <f>+C41+C47+C51+C53</f>
        <v>8811949.0299999975</v>
      </c>
    </row>
    <row r="41" spans="2:3" x14ac:dyDescent="0.2">
      <c r="B41" s="50" t="s">
        <v>7</v>
      </c>
      <c r="C41" s="74">
        <f>SUM(C42:C46)</f>
        <v>8603055.839999998</v>
      </c>
    </row>
    <row r="42" spans="2:3" x14ac:dyDescent="0.2">
      <c r="B42" s="60" t="s">
        <v>7</v>
      </c>
      <c r="C42" s="53">
        <v>1130128.2299999993</v>
      </c>
    </row>
    <row r="43" spans="2:3" x14ac:dyDescent="0.2">
      <c r="B43" s="60" t="s">
        <v>75</v>
      </c>
      <c r="C43" s="53">
        <v>5966113.459999999</v>
      </c>
    </row>
    <row r="44" spans="2:3" x14ac:dyDescent="0.2">
      <c r="B44" s="60" t="s">
        <v>50</v>
      </c>
      <c r="C44" s="53">
        <v>15780.83</v>
      </c>
    </row>
    <row r="45" spans="2:3" x14ac:dyDescent="0.2">
      <c r="B45" s="60" t="s">
        <v>51</v>
      </c>
      <c r="C45" s="53">
        <v>481826.00000000012</v>
      </c>
    </row>
    <row r="46" spans="2:3" x14ac:dyDescent="0.2">
      <c r="B46" s="60" t="s">
        <v>102</v>
      </c>
      <c r="C46" s="53">
        <v>1009207.3200000001</v>
      </c>
    </row>
    <row r="47" spans="2:3" x14ac:dyDescent="0.2">
      <c r="B47" s="54" t="s">
        <v>54</v>
      </c>
      <c r="C47" s="51">
        <f>SUM(C48:C50)</f>
        <v>25427.73</v>
      </c>
    </row>
    <row r="48" spans="2:3" x14ac:dyDescent="0.2">
      <c r="B48" s="60" t="s">
        <v>104</v>
      </c>
      <c r="C48" s="53">
        <v>291.67</v>
      </c>
    </row>
    <row r="49" spans="2:3" x14ac:dyDescent="0.2">
      <c r="B49" s="60" t="s">
        <v>56</v>
      </c>
      <c r="C49" s="53">
        <v>13333.33</v>
      </c>
    </row>
    <row r="50" spans="2:3" x14ac:dyDescent="0.2">
      <c r="B50" s="60" t="s">
        <v>55</v>
      </c>
      <c r="C50" s="53">
        <v>11802.73</v>
      </c>
    </row>
    <row r="51" spans="2:3" x14ac:dyDescent="0.2">
      <c r="B51" s="54" t="s">
        <v>52</v>
      </c>
      <c r="C51" s="51">
        <f>+C52</f>
        <v>19740.36</v>
      </c>
    </row>
    <row r="52" spans="2:3" x14ac:dyDescent="0.2">
      <c r="B52" s="60" t="s">
        <v>52</v>
      </c>
      <c r="C52" s="53">
        <v>19740.36</v>
      </c>
    </row>
    <row r="53" spans="2:3" x14ac:dyDescent="0.2">
      <c r="B53" s="54" t="s">
        <v>3</v>
      </c>
      <c r="C53" s="51">
        <f>SUM(C54:C55)</f>
        <v>163725.1</v>
      </c>
    </row>
    <row r="54" spans="2:3" x14ac:dyDescent="0.2">
      <c r="B54" s="60" t="s">
        <v>76</v>
      </c>
      <c r="C54" s="53">
        <v>157692.79</v>
      </c>
    </row>
    <row r="55" spans="2:3" ht="13.5" thickBot="1" x14ac:dyDescent="0.25">
      <c r="B55" s="61" t="s">
        <v>109</v>
      </c>
      <c r="C55" s="62">
        <v>6032.31</v>
      </c>
    </row>
    <row r="56" spans="2:3" ht="13.5" thickBot="1" x14ac:dyDescent="0.25">
      <c r="B56" s="48" t="s">
        <v>9</v>
      </c>
      <c r="C56" s="49">
        <f>+C57+C59+C61+C63+C66+C68</f>
        <v>1359927.2900000003</v>
      </c>
    </row>
    <row r="57" spans="2:3" x14ac:dyDescent="0.2">
      <c r="B57" s="54" t="s">
        <v>34</v>
      </c>
      <c r="C57" s="51">
        <f>+C58</f>
        <v>12393.33</v>
      </c>
    </row>
    <row r="58" spans="2:3" x14ac:dyDescent="0.2">
      <c r="B58" s="60" t="s">
        <v>27</v>
      </c>
      <c r="C58" s="53">
        <v>12393.33</v>
      </c>
    </row>
    <row r="59" spans="2:3" x14ac:dyDescent="0.2">
      <c r="B59" s="54" t="s">
        <v>58</v>
      </c>
      <c r="C59" s="51">
        <f>+C60</f>
        <v>522795.04000000004</v>
      </c>
    </row>
    <row r="60" spans="2:3" x14ac:dyDescent="0.2">
      <c r="B60" s="60" t="s">
        <v>59</v>
      </c>
      <c r="C60" s="53">
        <v>522795.04000000004</v>
      </c>
    </row>
    <row r="61" spans="2:3" x14ac:dyDescent="0.2">
      <c r="B61" s="54" t="s">
        <v>10</v>
      </c>
      <c r="C61" s="51">
        <f>+C62</f>
        <v>43639.15</v>
      </c>
    </row>
    <row r="62" spans="2:3" x14ac:dyDescent="0.2">
      <c r="B62" s="60" t="s">
        <v>114</v>
      </c>
      <c r="C62" s="53">
        <v>43639.15</v>
      </c>
    </row>
    <row r="63" spans="2:3" x14ac:dyDescent="0.2">
      <c r="B63" s="54" t="s">
        <v>11</v>
      </c>
      <c r="C63" s="51">
        <f>+SUM(C64:C65)</f>
        <v>42179.31</v>
      </c>
    </row>
    <row r="64" spans="2:3" x14ac:dyDescent="0.2">
      <c r="B64" s="60" t="s">
        <v>11</v>
      </c>
      <c r="C64" s="53">
        <v>41890.879999999997</v>
      </c>
    </row>
    <row r="65" spans="2:3" x14ac:dyDescent="0.2">
      <c r="B65" s="60" t="s">
        <v>118</v>
      </c>
      <c r="C65" s="53">
        <v>288.43000000000006</v>
      </c>
    </row>
    <row r="66" spans="2:3" x14ac:dyDescent="0.2">
      <c r="B66" s="54" t="s">
        <v>38</v>
      </c>
      <c r="C66" s="51">
        <f>+C67</f>
        <v>457225.62</v>
      </c>
    </row>
    <row r="67" spans="2:3" x14ac:dyDescent="0.2">
      <c r="B67" s="60" t="s">
        <v>38</v>
      </c>
      <c r="C67" s="53">
        <v>457225.62</v>
      </c>
    </row>
    <row r="68" spans="2:3" x14ac:dyDescent="0.2">
      <c r="B68" s="54" t="s">
        <v>12</v>
      </c>
      <c r="C68" s="51">
        <f>+SUM(C69:C71)</f>
        <v>281694.84000000003</v>
      </c>
    </row>
    <row r="69" spans="2:3" x14ac:dyDescent="0.2">
      <c r="B69" s="60" t="s">
        <v>119</v>
      </c>
      <c r="C69" s="53">
        <v>202133.33</v>
      </c>
    </row>
    <row r="70" spans="2:3" x14ac:dyDescent="0.2">
      <c r="B70" s="60" t="s">
        <v>124</v>
      </c>
      <c r="C70" s="53">
        <v>78931.48</v>
      </c>
    </row>
    <row r="71" spans="2:3" ht="13.5" thickBot="1" x14ac:dyDescent="0.25">
      <c r="B71" s="60" t="s">
        <v>12</v>
      </c>
      <c r="C71" s="53">
        <v>630.03</v>
      </c>
    </row>
    <row r="72" spans="2:3" ht="13.5" thickBot="1" x14ac:dyDescent="0.25">
      <c r="B72" s="48" t="s">
        <v>13</v>
      </c>
      <c r="C72" s="49">
        <f>+C73+C75+C79+C81+C85</f>
        <v>4332584.5299999993</v>
      </c>
    </row>
    <row r="73" spans="2:3" x14ac:dyDescent="0.2">
      <c r="B73" s="54" t="s">
        <v>28</v>
      </c>
      <c r="C73" s="51">
        <f>+C74</f>
        <v>188329.37999999998</v>
      </c>
    </row>
    <row r="74" spans="2:3" x14ac:dyDescent="0.2">
      <c r="B74" s="60" t="s">
        <v>28</v>
      </c>
      <c r="C74" s="53">
        <v>188329.37999999998</v>
      </c>
    </row>
    <row r="75" spans="2:3" x14ac:dyDescent="0.2">
      <c r="B75" s="54" t="s">
        <v>14</v>
      </c>
      <c r="C75" s="51">
        <f>+SUM(C76:C78)</f>
        <v>851426.82</v>
      </c>
    </row>
    <row r="76" spans="2:3" x14ac:dyDescent="0.2">
      <c r="B76" s="60" t="s">
        <v>63</v>
      </c>
      <c r="C76" s="53">
        <v>20372.23</v>
      </c>
    </row>
    <row r="77" spans="2:3" x14ac:dyDescent="0.2">
      <c r="B77" s="60" t="s">
        <v>126</v>
      </c>
      <c r="C77" s="53">
        <v>4898.84</v>
      </c>
    </row>
    <row r="78" spans="2:3" x14ac:dyDescent="0.2">
      <c r="B78" s="60" t="s">
        <v>29</v>
      </c>
      <c r="C78" s="53">
        <v>826155.75</v>
      </c>
    </row>
    <row r="79" spans="2:3" x14ac:dyDescent="0.2">
      <c r="B79" s="54" t="s">
        <v>65</v>
      </c>
      <c r="C79" s="51">
        <f>+C80</f>
        <v>1303.33</v>
      </c>
    </row>
    <row r="80" spans="2:3" x14ac:dyDescent="0.2">
      <c r="B80" s="60" t="s">
        <v>69</v>
      </c>
      <c r="C80" s="53">
        <v>1303.33</v>
      </c>
    </row>
    <row r="81" spans="2:3" x14ac:dyDescent="0.2">
      <c r="B81" s="54" t="s">
        <v>44</v>
      </c>
      <c r="C81" s="51">
        <f>SUM(C82:C84)</f>
        <v>3115894.51</v>
      </c>
    </row>
    <row r="82" spans="2:3" x14ac:dyDescent="0.2">
      <c r="B82" s="60" t="s">
        <v>128</v>
      </c>
      <c r="C82" s="53">
        <v>2130168.17</v>
      </c>
    </row>
    <row r="83" spans="2:3" x14ac:dyDescent="0.2">
      <c r="B83" s="60" t="s">
        <v>129</v>
      </c>
      <c r="C83" s="53">
        <v>13102.289999999999</v>
      </c>
    </row>
    <row r="84" spans="2:3" x14ac:dyDescent="0.2">
      <c r="B84" s="60" t="s">
        <v>64</v>
      </c>
      <c r="C84" s="53">
        <v>972624.04999999981</v>
      </c>
    </row>
    <row r="85" spans="2:3" x14ac:dyDescent="0.2">
      <c r="B85" s="54" t="s">
        <v>30</v>
      </c>
      <c r="C85" s="51">
        <f>+C86</f>
        <v>175630.49</v>
      </c>
    </row>
    <row r="86" spans="2:3" ht="13.5" thickBot="1" x14ac:dyDescent="0.25">
      <c r="B86" s="60" t="s">
        <v>31</v>
      </c>
      <c r="C86" s="53">
        <v>175630.49</v>
      </c>
    </row>
    <row r="87" spans="2:3" ht="13.5" thickBot="1" x14ac:dyDescent="0.25">
      <c r="B87" s="48" t="s">
        <v>66</v>
      </c>
      <c r="C87" s="49">
        <v>1676970.7300000002</v>
      </c>
    </row>
    <row r="88" spans="2:3" ht="13.5" thickBot="1" x14ac:dyDescent="0.25">
      <c r="B88" s="55" t="s">
        <v>18</v>
      </c>
      <c r="C88" s="13">
        <f>+C12+C29+C40+C56+C72+C87</f>
        <v>18678774.779999997</v>
      </c>
    </row>
    <row r="89" spans="2:3" ht="13.5" thickBot="1" x14ac:dyDescent="0.25">
      <c r="B89" s="56" t="s">
        <v>17</v>
      </c>
      <c r="C89" s="19">
        <v>1602542.64</v>
      </c>
    </row>
    <row r="90" spans="2:3" ht="13.5" thickBot="1" x14ac:dyDescent="0.25">
      <c r="B90" s="30" t="s">
        <v>19</v>
      </c>
      <c r="C90" s="14">
        <f>+C88+C89</f>
        <v>20281317.419999998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1496062992125984" bottom="0.31496062992125984" header="0.31496062992125984" footer="0.27559055118110237"/>
  <pageSetup scale="99" orientation="portrait" r:id="rId1"/>
  <headerFooter>
    <oddFooter>&amp;R&amp;P/&amp;N</oddFooter>
  </headerFooter>
  <rowBreaks count="1" manualBreakCount="1">
    <brk id="55" min="1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PI</vt:lpstr>
      <vt:lpstr>UPC</vt:lpstr>
      <vt:lpstr>GL</vt:lpstr>
      <vt:lpstr>FONDO MUTUAL</vt:lpstr>
      <vt:lpstr>FONDO MUTUAL HATO</vt:lpstr>
      <vt:lpstr>RC</vt:lpstr>
      <vt:lpstr>'FONDO MUTUAL'!Área_de_impresión</vt:lpstr>
      <vt:lpstr>'FONDO MUTUAL HATO'!Área_de_impresión</vt:lpstr>
      <vt:lpstr>GL!Área_de_impresión</vt:lpstr>
      <vt:lpstr>PI!Área_de_impresión</vt:lpstr>
      <vt:lpstr>'RC'!Área_de_impresión</vt:lpstr>
      <vt:lpstr>UPC!Área_de_impresión</vt:lpstr>
      <vt:lpstr>'FONDO MUTUAL'!Títulos_a_imprimir</vt:lpstr>
      <vt:lpstr>'FONDO MUTUAL HATO'!Títulos_a_imprimir</vt:lpstr>
      <vt:lpstr>GL!Títulos_a_imprimir</vt:lpstr>
      <vt:lpstr>PI!Títulos_a_imprimir</vt:lpstr>
      <vt:lpstr>'RC'!Títulos_a_imprimir</vt:lpstr>
      <vt:lpstr>UPC!Títulos_a_imprimir</vt:lpstr>
    </vt:vector>
  </TitlesOfParts>
  <Company>ZARAGOZA ROCHA Y ASOCIADOS S.C.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agamacosta</dc:creator>
  <cp:lastModifiedBy>Rebeca Isabel Trejo Avila</cp:lastModifiedBy>
  <cp:lastPrinted>2015-07-28T01:44:47Z</cp:lastPrinted>
  <dcterms:created xsi:type="dcterms:W3CDTF">2008-10-13T19:04:10Z</dcterms:created>
  <dcterms:modified xsi:type="dcterms:W3CDTF">2015-07-28T02:00:51Z</dcterms:modified>
</cp:coreProperties>
</file>