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bautista\OneDrive - FND\RICARDO\SIPOT\2025\Segundo Trimestre\"/>
    </mc:Choice>
  </mc:AlternateContent>
  <xr:revisionPtr revIDLastSave="0" documentId="8_{6E564715-0FFE-47BB-87C8-BAF539C3A3DD}" xr6:coauthVersionLast="47" xr6:coauthVersionMax="47" xr10:uidLastSave="{00000000-0000-0000-0000-000000000000}"/>
  <bookViews>
    <workbookView xWindow="-108" yWindow="-108" windowWidth="23256" windowHeight="12576" xr2:uid="{B840EF4D-4555-4DF4-A3EB-CB8BA25AB79F}"/>
  </bookViews>
  <sheets>
    <sheet name="Segundo Trimestre" sheetId="1" r:id="rId1"/>
  </sheets>
  <definedNames>
    <definedName name="__123" hidden="1">#REF!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X" localSheetId="0" hidden="1">#REF!</definedName>
    <definedName name="__123Graph_X" hidden="1">#REF!</definedName>
    <definedName name="_1234Graph_e" localSheetId="0" hidden="1">#REF!</definedName>
    <definedName name="_1234Graph_e" hidden="1">#REF!</definedName>
    <definedName name="_Fill" localSheetId="0" hidden="1">#REF!</definedName>
    <definedName name="_Fill" hidden="1">#REF!</definedName>
    <definedName name="_xlnm._FilterDatabase" localSheetId="0" hidden="1">'Segundo Trimestre'!$C$13:$I$161</definedName>
    <definedName name="_Key1" localSheetId="0" hidden="1">#REF!</definedName>
    <definedName name="_Key1" hidden="1">#REF!</definedName>
    <definedName name="_Order1" hidden="1">0</definedName>
    <definedName name="_Order2" hidden="1">255</definedName>
    <definedName name="_xlnm.Print_Area" localSheetId="0">'Segundo Trimestre'!$C$1:$L$165</definedName>
    <definedName name="Centro_Occidente">#REF!</definedName>
    <definedName name="ciclo">#REF!</definedName>
    <definedName name="Corporativo">#REF!</definedName>
    <definedName name="fecha_corte">#REF!</definedName>
    <definedName name="Mes_proc" localSheetId="0">#REF!</definedName>
    <definedName name="Mes_proc">#REF!</definedName>
    <definedName name="Mesproc" localSheetId="0">'Segundo Trimestre'!$E$8</definedName>
    <definedName name="Mesproc">#REF!</definedName>
    <definedName name="Noroeste">#REF!</definedName>
    <definedName name="Norte">#REF!</definedName>
    <definedName name="PERIODO" localSheetId="0">#REF!</definedName>
    <definedName name="PERIODO">#REF!</definedName>
    <definedName name="Print_Area" localSheetId="0">'Segundo Trimestre'!$C$1:$I$162</definedName>
    <definedName name="Print_Titles" localSheetId="0">'Segundo Trimestre'!$1:$13</definedName>
    <definedName name="PRUEBA">#REF!</definedName>
    <definedName name="sel_mes" localSheetId="0">#REF!</definedName>
    <definedName name="sel_mes">#REF!</definedName>
    <definedName name="Sur">#REF!</definedName>
    <definedName name="Sureste">#REF!</definedName>
    <definedName name="tipo_proc" localSheetId="0">#REF!</definedName>
    <definedName name="tipo_proc">#REF!</definedName>
    <definedName name="_xlnm.Print_Titles" localSheetId="0">'Segundo Trimestre'!$1:$13</definedName>
    <definedName name="Títulos_a_imprimir_IM" localSheetId="0">#REF!,#REF!</definedName>
    <definedName name="Títulos_a_imprimir_IM">#REF!,#REF!</definedName>
    <definedName name="WSERDTYUIO">#REF!</definedName>
    <definedName name="xxx" localSheetId="0" hidden="1">#REF!</definedName>
    <definedName name="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5" i="1" l="1"/>
  <c r="G82" i="1"/>
  <c r="G64" i="1"/>
  <c r="G52" i="1"/>
  <c r="G49" i="1"/>
  <c r="G22" i="1"/>
  <c r="G77" i="1"/>
  <c r="G74" i="1"/>
  <c r="G71" i="1"/>
  <c r="G68" i="1"/>
  <c r="G25" i="1"/>
  <c r="V17" i="1"/>
  <c r="V19" i="1"/>
  <c r="V21" i="1"/>
  <c r="E22" i="1"/>
  <c r="F22" i="1"/>
  <c r="J22" i="1"/>
  <c r="K22" i="1"/>
  <c r="L22" i="1"/>
  <c r="M22" i="1"/>
  <c r="N22" i="1"/>
  <c r="O22" i="1"/>
  <c r="P22" i="1"/>
  <c r="Q22" i="1"/>
  <c r="R22" i="1"/>
  <c r="S22" i="1"/>
  <c r="T22" i="1"/>
  <c r="U22" i="1"/>
  <c r="V23" i="1"/>
  <c r="V24" i="1"/>
  <c r="E25" i="1"/>
  <c r="F25" i="1"/>
  <c r="K25" i="1"/>
  <c r="L25" i="1"/>
  <c r="M25" i="1"/>
  <c r="J25" i="1"/>
  <c r="V26" i="1"/>
  <c r="N25" i="1"/>
  <c r="O25" i="1"/>
  <c r="Q25" i="1"/>
  <c r="R25" i="1"/>
  <c r="S25" i="1"/>
  <c r="U25" i="1"/>
  <c r="I27" i="1"/>
  <c r="V27" i="1"/>
  <c r="V28" i="1"/>
  <c r="E29" i="1"/>
  <c r="F29" i="1"/>
  <c r="G29" i="1"/>
  <c r="S29" i="1"/>
  <c r="T29" i="1"/>
  <c r="U29" i="1"/>
  <c r="J29" i="1"/>
  <c r="V29" i="1" s="1"/>
  <c r="K29" i="1"/>
  <c r="M29" i="1"/>
  <c r="O29" i="1"/>
  <c r="P29" i="1"/>
  <c r="Q29" i="1"/>
  <c r="R29" i="1"/>
  <c r="V30" i="1"/>
  <c r="I31" i="1"/>
  <c r="B31" i="1" s="1"/>
  <c r="V31" i="1"/>
  <c r="L29" i="1"/>
  <c r="N29" i="1"/>
  <c r="V32" i="1"/>
  <c r="E33" i="1"/>
  <c r="F33" i="1"/>
  <c r="Q33" i="1"/>
  <c r="J33" i="1"/>
  <c r="K33" i="1"/>
  <c r="L33" i="1"/>
  <c r="N33" i="1"/>
  <c r="O33" i="1"/>
  <c r="S33" i="1"/>
  <c r="T33" i="1"/>
  <c r="I35" i="1"/>
  <c r="V35" i="1"/>
  <c r="P33" i="1"/>
  <c r="I37" i="1"/>
  <c r="I38" i="1"/>
  <c r="B38" i="1" s="1"/>
  <c r="V38" i="1"/>
  <c r="V39" i="1"/>
  <c r="V40" i="1"/>
  <c r="E41" i="1"/>
  <c r="F41" i="1"/>
  <c r="M41" i="1"/>
  <c r="Q41" i="1"/>
  <c r="R41" i="1"/>
  <c r="S41" i="1"/>
  <c r="T41" i="1"/>
  <c r="V42" i="1"/>
  <c r="I43" i="1"/>
  <c r="O41" i="1"/>
  <c r="P41" i="1"/>
  <c r="V43" i="1"/>
  <c r="I44" i="1"/>
  <c r="B44" i="1" s="1"/>
  <c r="K41" i="1"/>
  <c r="L41" i="1"/>
  <c r="U41" i="1"/>
  <c r="V44" i="1"/>
  <c r="I45" i="1"/>
  <c r="V45" i="1"/>
  <c r="V46" i="1"/>
  <c r="I47" i="1"/>
  <c r="B47" i="1" s="1"/>
  <c r="V47" i="1"/>
  <c r="V48" i="1"/>
  <c r="E49" i="1"/>
  <c r="F49" i="1"/>
  <c r="M49" i="1"/>
  <c r="N49" i="1"/>
  <c r="O49" i="1"/>
  <c r="P49" i="1"/>
  <c r="S49" i="1"/>
  <c r="T49" i="1"/>
  <c r="K49" i="1"/>
  <c r="L49" i="1"/>
  <c r="Q49" i="1"/>
  <c r="R49" i="1"/>
  <c r="U49" i="1"/>
  <c r="V50" i="1"/>
  <c r="V51" i="1"/>
  <c r="E52" i="1"/>
  <c r="F52" i="1"/>
  <c r="M52" i="1"/>
  <c r="N52" i="1"/>
  <c r="O52" i="1"/>
  <c r="P52" i="1"/>
  <c r="S52" i="1"/>
  <c r="T52" i="1"/>
  <c r="K52" i="1"/>
  <c r="L52" i="1"/>
  <c r="Q52" i="1"/>
  <c r="R52" i="1"/>
  <c r="U52" i="1"/>
  <c r="V53" i="1"/>
  <c r="V54" i="1"/>
  <c r="V55" i="1"/>
  <c r="V57" i="1"/>
  <c r="E58" i="1"/>
  <c r="F58" i="1"/>
  <c r="Q58" i="1"/>
  <c r="Q56" i="1" s="1"/>
  <c r="J58" i="1"/>
  <c r="V59" i="1"/>
  <c r="L58" i="1"/>
  <c r="M58" i="1"/>
  <c r="N58" i="1"/>
  <c r="O58" i="1"/>
  <c r="T58" i="1"/>
  <c r="K58" i="1"/>
  <c r="I60" i="1"/>
  <c r="V60" i="1"/>
  <c r="I61" i="1"/>
  <c r="V61" i="1"/>
  <c r="P58" i="1"/>
  <c r="R58" i="1"/>
  <c r="S58" i="1"/>
  <c r="V62" i="1"/>
  <c r="V63" i="1"/>
  <c r="E64" i="1"/>
  <c r="F64" i="1"/>
  <c r="P64" i="1"/>
  <c r="Q64" i="1"/>
  <c r="R64" i="1"/>
  <c r="S64" i="1"/>
  <c r="J64" i="1"/>
  <c r="V65" i="1"/>
  <c r="L64" i="1"/>
  <c r="M64" i="1"/>
  <c r="N64" i="1"/>
  <c r="O64" i="1"/>
  <c r="T64" i="1"/>
  <c r="U64" i="1"/>
  <c r="K64" i="1"/>
  <c r="I66" i="1"/>
  <c r="B66" i="1" s="1"/>
  <c r="V66" i="1"/>
  <c r="V67" i="1"/>
  <c r="E68" i="1"/>
  <c r="F68" i="1"/>
  <c r="L68" i="1"/>
  <c r="M68" i="1"/>
  <c r="N68" i="1"/>
  <c r="O68" i="1"/>
  <c r="S68" i="1"/>
  <c r="J68" i="1"/>
  <c r="K68" i="1"/>
  <c r="P68" i="1"/>
  <c r="Q68" i="1"/>
  <c r="R68" i="1"/>
  <c r="T68" i="1"/>
  <c r="U68" i="1"/>
  <c r="V69" i="1"/>
  <c r="V70" i="1"/>
  <c r="E71" i="1"/>
  <c r="F71" i="1"/>
  <c r="L71" i="1"/>
  <c r="M71" i="1"/>
  <c r="N71" i="1"/>
  <c r="O71" i="1"/>
  <c r="S71" i="1"/>
  <c r="J71" i="1"/>
  <c r="K71" i="1"/>
  <c r="P71" i="1"/>
  <c r="Q71" i="1"/>
  <c r="R71" i="1"/>
  <c r="T71" i="1"/>
  <c r="U71" i="1"/>
  <c r="V72" i="1"/>
  <c r="V73" i="1"/>
  <c r="E74" i="1"/>
  <c r="F74" i="1"/>
  <c r="L74" i="1"/>
  <c r="M74" i="1"/>
  <c r="N74" i="1"/>
  <c r="O74" i="1"/>
  <c r="S74" i="1"/>
  <c r="J74" i="1"/>
  <c r="V74" i="1" s="1"/>
  <c r="K74" i="1"/>
  <c r="P74" i="1"/>
  <c r="Q74" i="1"/>
  <c r="R74" i="1"/>
  <c r="T74" i="1"/>
  <c r="U74" i="1"/>
  <c r="V75" i="1"/>
  <c r="V76" i="1"/>
  <c r="E77" i="1"/>
  <c r="F77" i="1"/>
  <c r="L77" i="1"/>
  <c r="M77" i="1"/>
  <c r="N77" i="1"/>
  <c r="O77" i="1"/>
  <c r="S77" i="1"/>
  <c r="J77" i="1"/>
  <c r="K77" i="1"/>
  <c r="P77" i="1"/>
  <c r="Q77" i="1"/>
  <c r="R77" i="1"/>
  <c r="T77" i="1"/>
  <c r="U77" i="1"/>
  <c r="V78" i="1"/>
  <c r="V79" i="1"/>
  <c r="V81" i="1"/>
  <c r="E82" i="1"/>
  <c r="F82" i="1"/>
  <c r="V83" i="1"/>
  <c r="L82" i="1"/>
  <c r="M82" i="1"/>
  <c r="O82" i="1"/>
  <c r="T82" i="1"/>
  <c r="K82" i="1"/>
  <c r="I84" i="1"/>
  <c r="V84" i="1"/>
  <c r="I85" i="1"/>
  <c r="B85" i="1" s="1"/>
  <c r="V85" i="1"/>
  <c r="P82" i="1"/>
  <c r="S82" i="1"/>
  <c r="I86" i="1"/>
  <c r="B86" i="1" s="1"/>
  <c r="V86" i="1"/>
  <c r="I87" i="1"/>
  <c r="B87" i="1" s="1"/>
  <c r="V87" i="1"/>
  <c r="V88" i="1"/>
  <c r="Q82" i="1"/>
  <c r="V89" i="1"/>
  <c r="I90" i="1"/>
  <c r="V90" i="1"/>
  <c r="V91" i="1"/>
  <c r="I91" i="1"/>
  <c r="V92" i="1"/>
  <c r="I92" i="1"/>
  <c r="I93" i="1"/>
  <c r="B93" i="1" s="1"/>
  <c r="V93" i="1"/>
  <c r="V94" i="1"/>
  <c r="E95" i="1"/>
  <c r="F95" i="1"/>
  <c r="G95" i="1"/>
  <c r="K95" i="1"/>
  <c r="L95" i="1"/>
  <c r="Q95" i="1"/>
  <c r="S95" i="1"/>
  <c r="T95" i="1"/>
  <c r="U95" i="1"/>
  <c r="V96" i="1"/>
  <c r="V97" i="1"/>
  <c r="V98" i="1"/>
  <c r="N95" i="1"/>
  <c r="O95" i="1"/>
  <c r="P95" i="1"/>
  <c r="I99" i="1"/>
  <c r="B99" i="1" s="1"/>
  <c r="V99" i="1"/>
  <c r="V100" i="1"/>
  <c r="I100" i="1"/>
  <c r="V101" i="1"/>
  <c r="I101" i="1"/>
  <c r="I102" i="1"/>
  <c r="V102" i="1"/>
  <c r="V103" i="1"/>
  <c r="V104" i="1"/>
  <c r="E105" i="1"/>
  <c r="F105" i="1"/>
  <c r="V106" i="1"/>
  <c r="M105" i="1"/>
  <c r="O105" i="1"/>
  <c r="P105" i="1"/>
  <c r="Q105" i="1"/>
  <c r="S105" i="1"/>
  <c r="T105" i="1"/>
  <c r="V107" i="1"/>
  <c r="I107" i="1"/>
  <c r="B107" i="1" s="1"/>
  <c r="I108" i="1"/>
  <c r="K105" i="1"/>
  <c r="L105" i="1"/>
  <c r="U105" i="1"/>
  <c r="V108" i="1"/>
  <c r="V109" i="1"/>
  <c r="I109" i="1"/>
  <c r="V110" i="1"/>
  <c r="I110" i="1"/>
  <c r="B110" i="1" s="1"/>
  <c r="I111" i="1"/>
  <c r="B111" i="1" s="1"/>
  <c r="V111" i="1"/>
  <c r="V112" i="1"/>
  <c r="V113" i="1"/>
  <c r="I113" i="1"/>
  <c r="B113" i="1" s="1"/>
  <c r="I114" i="1"/>
  <c r="B114" i="1" s="1"/>
  <c r="I115" i="1"/>
  <c r="B115" i="1" s="1"/>
  <c r="V115" i="1"/>
  <c r="V116" i="1"/>
  <c r="I116" i="1"/>
  <c r="B116" i="1" s="1"/>
  <c r="I117" i="1"/>
  <c r="B117" i="1" s="1"/>
  <c r="V117" i="1"/>
  <c r="V118" i="1"/>
  <c r="V119" i="1"/>
  <c r="E120" i="1"/>
  <c r="F120" i="1"/>
  <c r="G120" i="1"/>
  <c r="I121" i="1"/>
  <c r="M120" i="1"/>
  <c r="N120" i="1"/>
  <c r="O120" i="1"/>
  <c r="P120" i="1"/>
  <c r="Q120" i="1"/>
  <c r="R120" i="1"/>
  <c r="S120" i="1"/>
  <c r="T120" i="1"/>
  <c r="V121" i="1"/>
  <c r="V122" i="1"/>
  <c r="I123" i="1"/>
  <c r="B123" i="1" s="1"/>
  <c r="K120" i="1"/>
  <c r="L120" i="1"/>
  <c r="U120" i="1"/>
  <c r="V123" i="1"/>
  <c r="V124" i="1"/>
  <c r="E125" i="1"/>
  <c r="F125" i="1"/>
  <c r="G125" i="1"/>
  <c r="K125" i="1"/>
  <c r="L125" i="1"/>
  <c r="Q125" i="1"/>
  <c r="S125" i="1"/>
  <c r="U125" i="1"/>
  <c r="V126" i="1"/>
  <c r="I127" i="1"/>
  <c r="B127" i="1" s="1"/>
  <c r="T125" i="1"/>
  <c r="V127" i="1"/>
  <c r="V128" i="1"/>
  <c r="I128" i="1"/>
  <c r="B128" i="1" s="1"/>
  <c r="O125" i="1"/>
  <c r="I129" i="1"/>
  <c r="B129" i="1" s="1"/>
  <c r="V129" i="1"/>
  <c r="V130" i="1"/>
  <c r="I130" i="1"/>
  <c r="B130" i="1" s="1"/>
  <c r="V131" i="1"/>
  <c r="N125" i="1"/>
  <c r="V132" i="1"/>
  <c r="V133" i="1"/>
  <c r="E134" i="1"/>
  <c r="F134" i="1"/>
  <c r="M134" i="1"/>
  <c r="N134" i="1"/>
  <c r="O134" i="1"/>
  <c r="P134" i="1"/>
  <c r="G134" i="1"/>
  <c r="K134" i="1"/>
  <c r="L134" i="1"/>
  <c r="Q134" i="1"/>
  <c r="S134" i="1"/>
  <c r="U134" i="1"/>
  <c r="V135" i="1"/>
  <c r="T134" i="1"/>
  <c r="V136" i="1"/>
  <c r="V137" i="1"/>
  <c r="E138" i="1"/>
  <c r="F138" i="1"/>
  <c r="L138" i="1"/>
  <c r="G138" i="1"/>
  <c r="I139" i="1"/>
  <c r="O138" i="1"/>
  <c r="P138" i="1"/>
  <c r="S138" i="1"/>
  <c r="V139" i="1"/>
  <c r="V140" i="1"/>
  <c r="I141" i="1"/>
  <c r="B141" i="1" s="1"/>
  <c r="K138" i="1"/>
  <c r="U138" i="1"/>
  <c r="V141" i="1"/>
  <c r="V142" i="1"/>
  <c r="V143" i="1"/>
  <c r="E144" i="1"/>
  <c r="F144" i="1"/>
  <c r="J144" i="1"/>
  <c r="K144" i="1"/>
  <c r="V144" i="1" s="1"/>
  <c r="L144" i="1"/>
  <c r="U144" i="1"/>
  <c r="G144" i="1"/>
  <c r="V145" i="1"/>
  <c r="M144" i="1"/>
  <c r="N144" i="1"/>
  <c r="O144" i="1"/>
  <c r="P144" i="1"/>
  <c r="Q144" i="1"/>
  <c r="R144" i="1"/>
  <c r="S144" i="1"/>
  <c r="T144" i="1"/>
  <c r="V146" i="1"/>
  <c r="E147" i="1"/>
  <c r="F147" i="1"/>
  <c r="G147" i="1"/>
  <c r="V148" i="1"/>
  <c r="P147" i="1"/>
  <c r="Q147" i="1"/>
  <c r="S147" i="1"/>
  <c r="V149" i="1"/>
  <c r="I149" i="1"/>
  <c r="B149" i="1" s="1"/>
  <c r="U147" i="1"/>
  <c r="J147" i="1"/>
  <c r="V147" i="1" s="1"/>
  <c r="K147" i="1"/>
  <c r="L147" i="1"/>
  <c r="V151" i="1"/>
  <c r="I151" i="1"/>
  <c r="B151" i="1" s="1"/>
  <c r="V152" i="1"/>
  <c r="E153" i="1"/>
  <c r="V154" i="1"/>
  <c r="E155" i="1"/>
  <c r="V156" i="1"/>
  <c r="E157" i="1"/>
  <c r="F157" i="1"/>
  <c r="F155" i="1" s="1"/>
  <c r="F153" i="1" s="1"/>
  <c r="G157" i="1"/>
  <c r="G155" i="1" s="1"/>
  <c r="Q157" i="1"/>
  <c r="Q155" i="1" s="1"/>
  <c r="Q153" i="1" s="1"/>
  <c r="R157" i="1"/>
  <c r="R155" i="1" s="1"/>
  <c r="R153" i="1" s="1"/>
  <c r="S157" i="1"/>
  <c r="S155" i="1" s="1"/>
  <c r="S153" i="1" s="1"/>
  <c r="T157" i="1"/>
  <c r="T155" i="1" s="1"/>
  <c r="T153" i="1" s="1"/>
  <c r="J157" i="1"/>
  <c r="K157" i="1"/>
  <c r="K155" i="1" s="1"/>
  <c r="K153" i="1" s="1"/>
  <c r="L157" i="1"/>
  <c r="L155" i="1" s="1"/>
  <c r="L153" i="1" s="1"/>
  <c r="M157" i="1"/>
  <c r="M155" i="1" s="1"/>
  <c r="M153" i="1" s="1"/>
  <c r="N157" i="1"/>
  <c r="N155" i="1" s="1"/>
  <c r="N153" i="1" s="1"/>
  <c r="O157" i="1"/>
  <c r="O155" i="1" s="1"/>
  <c r="O153" i="1" s="1"/>
  <c r="P157" i="1"/>
  <c r="P155" i="1" s="1"/>
  <c r="P153" i="1" s="1"/>
  <c r="U157" i="1"/>
  <c r="U155" i="1" s="1"/>
  <c r="U153" i="1" s="1"/>
  <c r="I160" i="1"/>
  <c r="M175" i="1"/>
  <c r="J175" i="1"/>
  <c r="K175" i="1"/>
  <c r="L175" i="1"/>
  <c r="B108" i="1" l="1"/>
  <c r="B109" i="1"/>
  <c r="B101" i="1"/>
  <c r="B100" i="1"/>
  <c r="B102" i="1"/>
  <c r="B90" i="1"/>
  <c r="B84" i="1"/>
  <c r="B92" i="1"/>
  <c r="B27" i="1"/>
  <c r="B61" i="1"/>
  <c r="G41" i="1"/>
  <c r="B60" i="1"/>
  <c r="B45" i="1"/>
  <c r="G58" i="1"/>
  <c r="B37" i="1"/>
  <c r="G33" i="1"/>
  <c r="G20" i="1" s="1"/>
  <c r="B43" i="1"/>
  <c r="B35" i="1"/>
  <c r="O56" i="1"/>
  <c r="M56" i="1"/>
  <c r="M168" i="1" s="1"/>
  <c r="M178" i="1" s="1"/>
  <c r="E20" i="1"/>
  <c r="V71" i="1"/>
  <c r="P56" i="1"/>
  <c r="S56" i="1"/>
  <c r="F20" i="1"/>
  <c r="S20" i="1"/>
  <c r="F56" i="1"/>
  <c r="V25" i="1"/>
  <c r="F80" i="1"/>
  <c r="E56" i="1"/>
  <c r="V33" i="1"/>
  <c r="B121" i="1"/>
  <c r="I106" i="1"/>
  <c r="I98" i="1"/>
  <c r="B98" i="1" s="1"/>
  <c r="N82" i="1"/>
  <c r="V77" i="1"/>
  <c r="I75" i="1"/>
  <c r="U58" i="1"/>
  <c r="U56" i="1" s="1"/>
  <c r="G56" i="1"/>
  <c r="N41" i="1"/>
  <c r="N20" i="1" s="1"/>
  <c r="T20" i="1"/>
  <c r="G153" i="1"/>
  <c r="I78" i="1"/>
  <c r="T56" i="1"/>
  <c r="K20" i="1"/>
  <c r="V22" i="1"/>
  <c r="I158" i="1"/>
  <c r="O147" i="1"/>
  <c r="T138" i="1"/>
  <c r="R134" i="1"/>
  <c r="I97" i="1"/>
  <c r="B97" i="1" s="1"/>
  <c r="L80" i="1"/>
  <c r="L169" i="1" s="1"/>
  <c r="L179" i="1" s="1"/>
  <c r="I36" i="1"/>
  <c r="B36" i="1" s="1"/>
  <c r="N147" i="1"/>
  <c r="S80" i="1"/>
  <c r="S18" i="1" s="1"/>
  <c r="S16" i="1" s="1"/>
  <c r="Q20" i="1"/>
  <c r="V114" i="1"/>
  <c r="M147" i="1"/>
  <c r="I142" i="1"/>
  <c r="B142" i="1" s="1"/>
  <c r="R138" i="1"/>
  <c r="J138" i="1"/>
  <c r="V138" i="1" s="1"/>
  <c r="I112" i="1"/>
  <c r="B112" i="1" s="1"/>
  <c r="R82" i="1"/>
  <c r="R80" i="1" s="1"/>
  <c r="J82" i="1"/>
  <c r="M33" i="1"/>
  <c r="T25" i="1"/>
  <c r="I26" i="1"/>
  <c r="I150" i="1"/>
  <c r="B150" i="1" s="1"/>
  <c r="I148" i="1"/>
  <c r="I145" i="1"/>
  <c r="Q138" i="1"/>
  <c r="Q80" i="1" s="1"/>
  <c r="J125" i="1"/>
  <c r="V125" i="1" s="1"/>
  <c r="I126" i="1"/>
  <c r="J120" i="1"/>
  <c r="V120" i="1" s="1"/>
  <c r="J105" i="1"/>
  <c r="V105" i="1" s="1"/>
  <c r="U82" i="1"/>
  <c r="U80" i="1" s="1"/>
  <c r="G80" i="1"/>
  <c r="I46" i="1"/>
  <c r="B46" i="1" s="1"/>
  <c r="O20" i="1"/>
  <c r="V157" i="1"/>
  <c r="J155" i="1"/>
  <c r="V150" i="1"/>
  <c r="I136" i="1"/>
  <c r="B136" i="1" s="1"/>
  <c r="I131" i="1"/>
  <c r="B131" i="1" s="1"/>
  <c r="I118" i="1"/>
  <c r="B118" i="1" s="1"/>
  <c r="R105" i="1"/>
  <c r="I103" i="1"/>
  <c r="B103" i="1" s="1"/>
  <c r="J95" i="1"/>
  <c r="V95" i="1" s="1"/>
  <c r="I96" i="1"/>
  <c r="I89" i="1"/>
  <c r="B89" i="1" s="1"/>
  <c r="T80" i="1"/>
  <c r="I62" i="1"/>
  <c r="B62" i="1" s="1"/>
  <c r="K80" i="1"/>
  <c r="K169" i="1" s="1"/>
  <c r="K179" i="1" s="1"/>
  <c r="I140" i="1"/>
  <c r="B140" i="1" s="1"/>
  <c r="P125" i="1"/>
  <c r="P80" i="1" s="1"/>
  <c r="I88" i="1"/>
  <c r="B88" i="1" s="1"/>
  <c r="N56" i="1"/>
  <c r="J49" i="1"/>
  <c r="V49" i="1" s="1"/>
  <c r="I50" i="1"/>
  <c r="J41" i="1"/>
  <c r="V41" i="1" s="1"/>
  <c r="R33" i="1"/>
  <c r="R20" i="1" s="1"/>
  <c r="M20" i="1"/>
  <c r="N138" i="1"/>
  <c r="I132" i="1"/>
  <c r="B132" i="1" s="1"/>
  <c r="E80" i="1"/>
  <c r="E18" i="1" s="1"/>
  <c r="E16" i="1" s="1"/>
  <c r="E14" i="1" s="1"/>
  <c r="K56" i="1"/>
  <c r="K168" i="1" s="1"/>
  <c r="K178" i="1" s="1"/>
  <c r="J52" i="1"/>
  <c r="V52" i="1" s="1"/>
  <c r="I53" i="1"/>
  <c r="F18" i="1"/>
  <c r="F16" i="1" s="1"/>
  <c r="F14" i="1" s="1"/>
  <c r="I39" i="1"/>
  <c r="B39" i="1" s="1"/>
  <c r="U33" i="1"/>
  <c r="U20" i="1" s="1"/>
  <c r="P25" i="1"/>
  <c r="P20" i="1" s="1"/>
  <c r="L20" i="1"/>
  <c r="T147" i="1"/>
  <c r="M138" i="1"/>
  <c r="R125" i="1"/>
  <c r="I122" i="1"/>
  <c r="B122" i="1" s="1"/>
  <c r="V68" i="1"/>
  <c r="L56" i="1"/>
  <c r="L168" i="1" s="1"/>
  <c r="L178" i="1" s="1"/>
  <c r="I138" i="1"/>
  <c r="B138" i="1" s="1"/>
  <c r="B139" i="1"/>
  <c r="J134" i="1"/>
  <c r="V134" i="1" s="1"/>
  <c r="I135" i="1"/>
  <c r="N105" i="1"/>
  <c r="R95" i="1"/>
  <c r="I69" i="1"/>
  <c r="V64" i="1"/>
  <c r="I23" i="1"/>
  <c r="R147" i="1"/>
  <c r="O80" i="1"/>
  <c r="I72" i="1"/>
  <c r="R56" i="1"/>
  <c r="V58" i="1"/>
  <c r="J56" i="1"/>
  <c r="M95" i="1"/>
  <c r="M125" i="1"/>
  <c r="V37" i="1"/>
  <c r="V34" i="1"/>
  <c r="V158" i="1"/>
  <c r="I83" i="1"/>
  <c r="I65" i="1"/>
  <c r="I59" i="1"/>
  <c r="I34" i="1"/>
  <c r="V36" i="1"/>
  <c r="I30" i="1"/>
  <c r="I42" i="1"/>
  <c r="M80" i="1" l="1"/>
  <c r="M169" i="1" s="1"/>
  <c r="M179" i="1" s="1"/>
  <c r="P18" i="1"/>
  <c r="P16" i="1" s="1"/>
  <c r="R18" i="1"/>
  <c r="R16" i="1" s="1"/>
  <c r="U18" i="1"/>
  <c r="U16" i="1" s="1"/>
  <c r="J20" i="1"/>
  <c r="V20" i="1" s="1"/>
  <c r="I64" i="1"/>
  <c r="B64" i="1" s="1"/>
  <c r="B65" i="1"/>
  <c r="I134" i="1"/>
  <c r="B134" i="1" s="1"/>
  <c r="B135" i="1"/>
  <c r="V82" i="1"/>
  <c r="J80" i="1"/>
  <c r="I74" i="1"/>
  <c r="B74" i="1" s="1"/>
  <c r="B75" i="1"/>
  <c r="I77" i="1"/>
  <c r="B77" i="1" s="1"/>
  <c r="B78" i="1"/>
  <c r="V155" i="1"/>
  <c r="J153" i="1"/>
  <c r="V153" i="1" s="1"/>
  <c r="I105" i="1"/>
  <c r="B105" i="1" s="1"/>
  <c r="B106" i="1"/>
  <c r="K18" i="1"/>
  <c r="K16" i="1" s="1"/>
  <c r="K167" i="1"/>
  <c r="I49" i="1"/>
  <c r="B49" i="1" s="1"/>
  <c r="B50" i="1"/>
  <c r="B145" i="1"/>
  <c r="I144" i="1"/>
  <c r="B144" i="1" s="1"/>
  <c r="I71" i="1"/>
  <c r="B71" i="1" s="1"/>
  <c r="B72" i="1"/>
  <c r="I52" i="1"/>
  <c r="B52" i="1" s="1"/>
  <c r="B53" i="1"/>
  <c r="I95" i="1"/>
  <c r="B95" i="1" s="1"/>
  <c r="B96" i="1"/>
  <c r="O18" i="1"/>
  <c r="O16" i="1" s="1"/>
  <c r="B148" i="1"/>
  <c r="I147" i="1"/>
  <c r="B147" i="1" s="1"/>
  <c r="T18" i="1"/>
  <c r="T16" i="1" s="1"/>
  <c r="I120" i="1"/>
  <c r="B120" i="1" s="1"/>
  <c r="I82" i="1"/>
  <c r="B83" i="1"/>
  <c r="N80" i="1"/>
  <c r="I41" i="1"/>
  <c r="B41" i="1" s="1"/>
  <c r="B42" i="1"/>
  <c r="I22" i="1"/>
  <c r="B23" i="1"/>
  <c r="N18" i="1"/>
  <c r="N16" i="1" s="1"/>
  <c r="V56" i="1"/>
  <c r="J168" i="1"/>
  <c r="J178" i="1" s="1"/>
  <c r="Q18" i="1"/>
  <c r="Q16" i="1" s="1"/>
  <c r="M18" i="1"/>
  <c r="M16" i="1" s="1"/>
  <c r="M167" i="1"/>
  <c r="I125" i="1"/>
  <c r="B125" i="1" s="1"/>
  <c r="B126" i="1"/>
  <c r="B30" i="1"/>
  <c r="I29" i="1"/>
  <c r="B29" i="1" s="1"/>
  <c r="I68" i="1"/>
  <c r="B68" i="1" s="1"/>
  <c r="B69" i="1"/>
  <c r="I25" i="1"/>
  <c r="B25" i="1" s="1"/>
  <c r="B26" i="1"/>
  <c r="G18" i="1"/>
  <c r="I33" i="1"/>
  <c r="B33" i="1" s="1"/>
  <c r="B34" i="1"/>
  <c r="I58" i="1"/>
  <c r="B59" i="1"/>
  <c r="L18" i="1"/>
  <c r="L16" i="1" s="1"/>
  <c r="L167" i="1"/>
  <c r="B158" i="1"/>
  <c r="I157" i="1"/>
  <c r="J167" i="1" l="1"/>
  <c r="G16" i="1"/>
  <c r="B157" i="1"/>
  <c r="I155" i="1"/>
  <c r="V80" i="1"/>
  <c r="J169" i="1"/>
  <c r="J179" i="1" s="1"/>
  <c r="I80" i="1"/>
  <c r="B80" i="1" s="1"/>
  <c r="B82" i="1"/>
  <c r="K177" i="1"/>
  <c r="K180" i="1" s="1"/>
  <c r="K170" i="1"/>
  <c r="L177" i="1"/>
  <c r="L180" i="1" s="1"/>
  <c r="L170" i="1"/>
  <c r="I20" i="1"/>
  <c r="B22" i="1"/>
  <c r="I56" i="1"/>
  <c r="B56" i="1" s="1"/>
  <c r="B58" i="1"/>
  <c r="M177" i="1"/>
  <c r="M180" i="1" s="1"/>
  <c r="M170" i="1"/>
  <c r="J170" i="1"/>
  <c r="J177" i="1"/>
  <c r="J180" i="1" s="1"/>
  <c r="J18" i="1"/>
  <c r="V18" i="1" l="1"/>
  <c r="J16" i="1"/>
  <c r="V16" i="1" s="1"/>
  <c r="I153" i="1"/>
  <c r="B153" i="1" s="1"/>
  <c r="B155" i="1"/>
  <c r="I18" i="1"/>
  <c r="I16" i="1" s="1"/>
  <c r="B20" i="1"/>
  <c r="B18" i="1" s="1"/>
  <c r="G14" i="1"/>
  <c r="H16" i="1" s="1"/>
  <c r="H157" i="1"/>
  <c r="H155" i="1"/>
  <c r="H153" i="1"/>
  <c r="H14" i="1" l="1"/>
  <c r="H160" i="1"/>
  <c r="H29" i="1"/>
  <c r="H71" i="1"/>
  <c r="H125" i="1"/>
  <c r="H95" i="1"/>
  <c r="H20" i="1"/>
  <c r="H120" i="1"/>
  <c r="H82" i="1"/>
  <c r="H58" i="1"/>
  <c r="H74" i="1"/>
  <c r="H41" i="1"/>
  <c r="H22" i="1"/>
  <c r="H138" i="1"/>
  <c r="H52" i="1"/>
  <c r="H134" i="1"/>
  <c r="H77" i="1"/>
  <c r="H49" i="1"/>
  <c r="H68" i="1"/>
  <c r="H105" i="1"/>
  <c r="H144" i="1"/>
  <c r="H64" i="1"/>
  <c r="H147" i="1"/>
  <c r="H80" i="1"/>
  <c r="H56" i="1"/>
  <c r="H18" i="1"/>
</calcChain>
</file>

<file path=xl/sharedStrings.xml><?xml version="1.0" encoding="utf-8"?>
<sst xmlns="http://schemas.openxmlformats.org/spreadsheetml/2006/main" count="139" uniqueCount="138">
  <si>
    <t>VALIDACIÓN</t>
  </si>
  <si>
    <t>El presupuesto de gasto 2024 fue comunicado por el INDEP mediante oficio DCALA/DEFLA/020/2024 de fecha 9 de enero de 2024.</t>
  </si>
  <si>
    <t>FIRA</t>
  </si>
  <si>
    <t>Mantenimiento y rehabilitación de edificaciones no habitacionales</t>
  </si>
  <si>
    <t>OBRA PUBLICA EN BIENES PROPIOS</t>
  </si>
  <si>
    <t>INVERSION PUBLICA</t>
  </si>
  <si>
    <t>GASTO DE INVERSION</t>
  </si>
  <si>
    <t>Participaciones en Órganos de Gobierno</t>
  </si>
  <si>
    <t>Impuesto sobre nóminas</t>
  </si>
  <si>
    <t>Erogaciones por resoluciones por autoridad competente</t>
  </si>
  <si>
    <t>Otros impuestos y derechos</t>
  </si>
  <si>
    <t>OTROS SERVICIOS GENERALES</t>
  </si>
  <si>
    <t>Congresos y convenciones</t>
  </si>
  <si>
    <t>SERVICIOS OFICIALES</t>
  </si>
  <si>
    <t>Viáticos en el extranjero para servidores públicos en el desempeño de comisiones y funciones oficiales</t>
  </si>
  <si>
    <t>Viáticos nacionales para servidores públicos en el desempeño de funciones oficiales</t>
  </si>
  <si>
    <t>Pasajes aéreos internacionales para servidores públicos en el desempeño de comisiones y funciones oficiales</t>
  </si>
  <si>
    <t>Pasajes aéreos nacionales para servidores públicos de mando en el desempeño de comisiones y funciones oficiales</t>
  </si>
  <si>
    <t>SERVICIOS DE TRASLADO Y VIATICOS</t>
  </si>
  <si>
    <t>Servicios relacionados con monitoreo de información en medios masivos</t>
  </si>
  <si>
    <t>Difusión de mensajes comerciales para promover la venta de productos o servicios</t>
  </si>
  <si>
    <t>SERVICIOS DE COMUNICACIÓN SOCIAL Y PUBLICIDAD</t>
  </si>
  <si>
    <t>Servicios de jardinería y fumigación</t>
  </si>
  <si>
    <t>Servicios de lavandería, limpieza e higiene</t>
  </si>
  <si>
    <t>Mantenimiento y conservación de maquinaria y equipo</t>
  </si>
  <si>
    <t>Mantenimiento y conservación de vehículos terrestres, aéreos, marítimos, lacustres y fluviales</t>
  </si>
  <si>
    <t>Mantenimiento y conservación de bienes informáticos</t>
  </si>
  <si>
    <t>Mantenimiento y conservación de mobiliario y equipo de administración</t>
  </si>
  <si>
    <t>Mantenimiento y conservación de inmuebles para la prestación de servicios administrativos</t>
  </si>
  <si>
    <t>SERVICIOS DE INSTALACION, REPARACION, MANTENIMIENTO Y CONSERVACIÓN</t>
  </si>
  <si>
    <t>Fletes y maniobras</t>
  </si>
  <si>
    <t>Seguros de bienes patrimoniales</t>
  </si>
  <si>
    <t>Servicios bancarios y financieros</t>
  </si>
  <si>
    <t>SERVICIOS FINANCIEROS, BANCARIOS Y COMERCIALES</t>
  </si>
  <si>
    <t>Servicios integrales</t>
  </si>
  <si>
    <t>Subcontratación de servicios con terceros</t>
  </si>
  <si>
    <t>Servicios de vigilancia</t>
  </si>
  <si>
    <t>Servicios de digitalización</t>
  </si>
  <si>
    <t>Información en medios masivos derivada de la operación y administración de las dependencias y entidades</t>
  </si>
  <si>
    <t>Impresión y elaboración de material informativo derivado de la operación y administración de las dependencias y entidades</t>
  </si>
  <si>
    <t>Otros servicios comerciales</t>
  </si>
  <si>
    <t>Servicios relacionados con traducciones</t>
  </si>
  <si>
    <t>Servicios para capacitación a servidores públicos</t>
  </si>
  <si>
    <t>Servicios relacionados con certificación de procesos</t>
  </si>
  <si>
    <t>Servicios de desarrollo de aplicaciones informáticas</t>
  </si>
  <si>
    <t>Servicios relacionados con procedimientos jurisdiccionales</t>
  </si>
  <si>
    <t>Otras asesorías para la operación de programas</t>
  </si>
  <si>
    <t>SERVICIOS PROFESIONALES, CIENTIFICOS, TECNICOS Y OTROS SERVICIOS</t>
  </si>
  <si>
    <t>Patentes, regalías y otros</t>
  </si>
  <si>
    <t>Arrendamiento de maquinaria y equipo</t>
  </si>
  <si>
    <t>Arrendamiento de vehículos terrestres, aéreos, marítimos, lacustres y fluviales para servidores públicos</t>
  </si>
  <si>
    <t>Arrendamiento de vehículos terrestres, aéreos, marítimos, lacustres y fluviales para servicios administrativos</t>
  </si>
  <si>
    <t>Arrendamiento de equipo de telecomunicaciones</t>
  </si>
  <si>
    <t>Arrendamiento de mobiliario</t>
  </si>
  <si>
    <t>Arrendamiento de equipo y bienes informáticos</t>
  </si>
  <si>
    <t>Arrendamiento de edificios y locales</t>
  </si>
  <si>
    <t xml:space="preserve">SERVICIOS DE ARRENDAMIENTO </t>
  </si>
  <si>
    <t>Servicios integrales de infraestructura de cómputo</t>
  </si>
  <si>
    <t>Contratación de otros servicios</t>
  </si>
  <si>
    <t>Servicios integrales de telecomunicación</t>
  </si>
  <si>
    <t>Servicio postal</t>
  </si>
  <si>
    <t>Servicios de conducción de señales analógicas y digitales</t>
  </si>
  <si>
    <t>Servicios de internet</t>
  </si>
  <si>
    <t>Servicios de telecomunicaciones</t>
  </si>
  <si>
    <t>Servicio de telefonía celular</t>
  </si>
  <si>
    <t>Servicio telefónico convencional</t>
  </si>
  <si>
    <t>Servicio de agua</t>
  </si>
  <si>
    <t>Servicio de energía eléctrica</t>
  </si>
  <si>
    <t>SERVICIOS BASICOS</t>
  </si>
  <si>
    <t>SERVICIOS GENERALES</t>
  </si>
  <si>
    <t>Vestuario y uniformes</t>
  </si>
  <si>
    <t>VESTUARIO, BLANCOS, PRENDAS DE PROTECCIÓN Y ARTÍCULOS DEPORTIVOS</t>
  </si>
  <si>
    <t>Combustibles, lubricantes y aditivos para vehículos terrestres, aéreos, marítimos, lacustres y fluviales destinados a servicios administrativos</t>
  </si>
  <si>
    <t>COMBUSTIBLES, LUBRICANTES Y ADITIVOS</t>
  </si>
  <si>
    <t>Medicinas y productos farmacéuticos</t>
  </si>
  <si>
    <t>PRODUCTOS QUÍMICOS, FARMACEUTICOS Y DE LABORATORIO</t>
  </si>
  <si>
    <t>Material eléctrico y electrónico</t>
  </si>
  <si>
    <t>MATERIALES Y ARTÍCULOS DE CONSTRUCCIÓN Y DE REPARACIÓN</t>
  </si>
  <si>
    <t>Utensilios para el servicio de alimentación</t>
  </si>
  <si>
    <t>Productos alimenticios para el personal en las instalaciones de las dependencias y entidades</t>
  </si>
  <si>
    <t>ALIMENTOS Y UTENSILIOS</t>
  </si>
  <si>
    <t>Material de limpieza</t>
  </si>
  <si>
    <t>Material de apoyo informativo</t>
  </si>
  <si>
    <t>Materiales y útiles para el procesamiento en equipos y bienes informáticos</t>
  </si>
  <si>
    <t>Materiales y útiles de oficina</t>
  </si>
  <si>
    <t>MATERIALES DE ADMINISTRACION, EMISION DE DOCUMENTOS Y ARTICULOS OFICIALES</t>
  </si>
  <si>
    <t>MATERIALES Y SUMINISTROS</t>
  </si>
  <si>
    <t>Estímulos por productividad y eficiencia</t>
  </si>
  <si>
    <t>PAGO DE ESTIMULOS A SERVIDORES PÚBLICOS</t>
  </si>
  <si>
    <t>Incrementos a las percepciones</t>
  </si>
  <si>
    <t>PREVISIONES</t>
  </si>
  <si>
    <t>Otras prestaciones</t>
  </si>
  <si>
    <t>Apoyos a la capacitación de los servidores públicos</t>
  </si>
  <si>
    <t>Compensación garantizada</t>
  </si>
  <si>
    <t>Prestaciones establecidas por Condiciones Generales de Trabajo o Contratos Colectivos de Trabajo</t>
  </si>
  <si>
    <t>Pago de liquidaciones</t>
  </si>
  <si>
    <t>Cuotas para el fondo de ahorro del personal civil</t>
  </si>
  <si>
    <t>OTRAS PRESTACIONES SOCIALES Y ECONÓMICAS</t>
  </si>
  <si>
    <t>Seguro de responsabilidad civil, asistencia legal y otros seguros</t>
  </si>
  <si>
    <t>Cuotas para el seguro de gastos médicos del personal civil</t>
  </si>
  <si>
    <t>Cuotas para el seguro de vida del personal civil</t>
  </si>
  <si>
    <t>Aportaciones al Sistema de Ahorro para el Retiro</t>
  </si>
  <si>
    <t>Aportaciones al INFONAVIT</t>
  </si>
  <si>
    <t>Aportaciones al IMSS</t>
  </si>
  <si>
    <t>SEGURIDAD SOCIAL</t>
  </si>
  <si>
    <t>Aguinaldo o gratificación de fin de año</t>
  </si>
  <si>
    <t>Primas de vacaciones y dominical</t>
  </si>
  <si>
    <t>REMUNERACIONES ADICIONALES Y ESPECIALES</t>
  </si>
  <si>
    <t>Retribuciones por servicios de carácter social</t>
  </si>
  <si>
    <t>Sueldos base al personal eventual</t>
  </si>
  <si>
    <t>REMUNERACIONES AL PERSONAL DE CARÁCTER TRANSITORIO</t>
  </si>
  <si>
    <t>Sueldos base</t>
  </si>
  <si>
    <t>REMUNERACIONES AL PERSONAL DE CARÁCTER PERMANENTE</t>
  </si>
  <si>
    <t>SERVICIOS PERSONALES</t>
  </si>
  <si>
    <t>GASTO CORRIENTE</t>
  </si>
  <si>
    <t>GASTO PROGRAMABLE</t>
  </si>
  <si>
    <t>GASTO TOTAL</t>
  </si>
  <si>
    <t>%</t>
  </si>
  <si>
    <t>DICIEMBRE</t>
  </si>
  <si>
    <t xml:space="preserve">NOVIEMBRE </t>
  </si>
  <si>
    <t xml:space="preserve">OCTUBRE 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</si>
  <si>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</si>
  <si>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</si>
  <si>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</si>
  <si>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</si>
  <si>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</si>
  <si>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</si>
  <si>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</si>
  <si>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</si>
  <si>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</si>
  <si>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TOTAL</t>
  </si>
  <si>
    <t>PRESUPUESTO PAGADO</t>
  </si>
  <si>
    <t>PRESUPUESTO MODIFICADO</t>
  </si>
  <si>
    <t>PRESUPUESTO ORIGINAL</t>
  </si>
  <si>
    <t>CONCEPTO DE GASTO</t>
  </si>
  <si>
    <t>Cifras en pesos</t>
  </si>
  <si>
    <t>FINANCIERA NACIONAL DE DESARROLLO AGROPECUARIO, RURAL, FORESTAL Y PESQUERO EN LIQUIDACIÓN</t>
  </si>
  <si>
    <t>PRESUPUESTO EJERCIDO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</si>
</sst>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_ ;[Red]\-#,##0.00\ "/>
    <numFmt numFmtId="165" formatCode="#,##0_ ;[Red]\-#,##0\ "/>
    <numFmt numFmtId="166" formatCode="#,##0_ ;\-#,##0\ "/>
    <numFmt numFmtId="167" formatCode="#,##0.0_);[Red]\(#,##0.0\)"/>
    <numFmt numFmtId="168" formatCode="&quot;$&quot;\ #,##0;\-&quot;$&quot;\ #,##0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sz val="10"/>
      <name val="Montserrat"/>
    </font>
    <font>
      <sz val="10"/>
      <name val="Arial"/>
      <family val="2"/>
    </font>
    <font>
      <i/>
      <sz val="10"/>
      <name val="Montserrat"/>
    </font>
    <font>
      <sz val="12"/>
      <color theme="1"/>
      <name val="Montserrat"/>
    </font>
    <font>
      <b/>
      <sz val="10"/>
      <name val="Montserrat"/>
    </font>
    <font>
      <b/>
      <sz val="9"/>
      <color theme="1"/>
      <name val="Montserrat"/>
    </font>
    <font>
      <b/>
      <sz val="9"/>
      <color theme="0"/>
      <name val="Arial Black"/>
      <family val="2"/>
    </font>
    <font>
      <b/>
      <sz val="10"/>
      <color theme="0"/>
      <name val="Montserrat"/>
    </font>
    <font>
      <b/>
      <sz val="11"/>
      <color theme="0"/>
      <name val="Montserrat"/>
    </font>
    <font>
      <b/>
      <sz val="12"/>
      <name val="Montserrat"/>
    </font>
    <font>
      <b/>
      <sz val="14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C945A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168" fontId="6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0" fontId="2" fillId="0" borderId="0" xfId="2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43" fontId="2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0" fontId="5" fillId="2" borderId="0" xfId="2" applyNumberFormat="1" applyFont="1" applyFill="1" applyAlignment="1">
      <alignment vertical="center"/>
    </xf>
    <xf numFmtId="166" fontId="5" fillId="2" borderId="0" xfId="3" applyNumberFormat="1" applyFont="1" applyFill="1" applyAlignment="1">
      <alignment vertical="center"/>
    </xf>
    <xf numFmtId="166" fontId="5" fillId="2" borderId="0" xfId="4" applyNumberFormat="1" applyFont="1" applyFill="1" applyAlignment="1">
      <alignment vertical="center"/>
    </xf>
    <xf numFmtId="167" fontId="5" fillId="2" borderId="0" xfId="4" applyNumberFormat="1" applyFont="1" applyFill="1" applyAlignment="1">
      <alignment horizontal="right" vertical="center"/>
    </xf>
    <xf numFmtId="167" fontId="5" fillId="2" borderId="0" xfId="4" applyNumberFormat="1" applyFont="1" applyFill="1" applyAlignment="1">
      <alignment vertical="center"/>
    </xf>
    <xf numFmtId="0" fontId="7" fillId="2" borderId="0" xfId="4" applyFont="1" applyFill="1" applyAlignment="1">
      <alignment vertical="center"/>
    </xf>
    <xf numFmtId="10" fontId="4" fillId="0" borderId="0" xfId="2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center" vertical="center"/>
    </xf>
    <xf numFmtId="10" fontId="8" fillId="0" borderId="2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64" fontId="5" fillId="0" borderId="0" xfId="3" applyNumberFormat="1" applyFont="1" applyAlignment="1">
      <alignment vertical="center"/>
    </xf>
    <xf numFmtId="10" fontId="5" fillId="0" borderId="0" xfId="2" applyNumberFormat="1" applyFont="1" applyAlignment="1">
      <alignment vertical="center"/>
    </xf>
    <xf numFmtId="166" fontId="5" fillId="0" borderId="0" xfId="3" applyNumberFormat="1" applyFont="1" applyAlignment="1">
      <alignment vertical="center"/>
    </xf>
    <xf numFmtId="166" fontId="5" fillId="0" borderId="0" xfId="4" applyNumberFormat="1" applyFont="1" applyAlignment="1">
      <alignment vertical="center"/>
    </xf>
    <xf numFmtId="166" fontId="5" fillId="2" borderId="0" xfId="4" applyNumberFormat="1" applyFont="1" applyFill="1" applyAlignment="1">
      <alignment horizontal="right" vertical="center"/>
    </xf>
    <xf numFmtId="167" fontId="5" fillId="0" borderId="0" xfId="4" applyNumberFormat="1" applyFont="1" applyAlignment="1">
      <alignment vertical="center" wrapText="1"/>
    </xf>
    <xf numFmtId="0" fontId="5" fillId="0" borderId="0" xfId="4" applyFont="1" applyAlignment="1">
      <alignment vertical="center"/>
    </xf>
    <xf numFmtId="164" fontId="9" fillId="0" borderId="0" xfId="4" applyNumberFormat="1" applyFont="1" applyAlignment="1">
      <alignment vertical="center"/>
    </xf>
    <xf numFmtId="10" fontId="9" fillId="0" borderId="0" xfId="2" applyNumberFormat="1" applyFont="1" applyAlignment="1">
      <alignment vertical="center"/>
    </xf>
    <xf numFmtId="164" fontId="9" fillId="0" borderId="0" xfId="4" applyNumberFormat="1" applyFont="1" applyAlignment="1">
      <alignment horizontal="right" vertical="center"/>
    </xf>
    <xf numFmtId="164" fontId="9" fillId="2" borderId="0" xfId="4" applyNumberFormat="1" applyFont="1" applyFill="1" applyAlignment="1">
      <alignment horizontal="right" vertical="center"/>
    </xf>
    <xf numFmtId="167" fontId="9" fillId="0" borderId="0" xfId="4" applyNumberFormat="1" applyFont="1" applyAlignment="1">
      <alignment vertical="center" wrapText="1"/>
    </xf>
    <xf numFmtId="0" fontId="9" fillId="0" borderId="0" xfId="4" applyFont="1" applyAlignment="1">
      <alignment vertical="center"/>
    </xf>
    <xf numFmtId="164" fontId="5" fillId="2" borderId="0" xfId="4" applyNumberFormat="1" applyFont="1" applyFill="1" applyAlignment="1">
      <alignment vertical="center"/>
    </xf>
    <xf numFmtId="164" fontId="5" fillId="0" borderId="0" xfId="4" applyNumberFormat="1" applyFont="1" applyAlignment="1">
      <alignment vertical="center"/>
    </xf>
    <xf numFmtId="164" fontId="5" fillId="0" borderId="0" xfId="4" applyNumberFormat="1" applyFont="1" applyAlignment="1">
      <alignment horizontal="right" vertical="center"/>
    </xf>
    <xf numFmtId="164" fontId="5" fillId="2" borderId="0" xfId="4" applyNumberFormat="1" applyFont="1" applyFill="1" applyAlignment="1">
      <alignment horizontal="right" vertical="center"/>
    </xf>
    <xf numFmtId="10" fontId="5" fillId="3" borderId="0" xfId="2" applyNumberFormat="1" applyFont="1" applyFill="1" applyAlignment="1">
      <alignment vertical="center"/>
    </xf>
    <xf numFmtId="164" fontId="5" fillId="3" borderId="0" xfId="4" applyNumberFormat="1" applyFont="1" applyFill="1" applyAlignment="1">
      <alignment vertical="center"/>
    </xf>
    <xf numFmtId="0" fontId="5" fillId="0" borderId="0" xfId="4" applyFont="1" applyAlignment="1">
      <alignment vertical="center" wrapText="1"/>
    </xf>
    <xf numFmtId="0" fontId="5" fillId="0" borderId="0" xfId="5" applyNumberFormat="1" applyFont="1" applyFill="1" applyBorder="1" applyAlignment="1" applyProtection="1">
      <alignment vertical="center"/>
    </xf>
    <xf numFmtId="164" fontId="9" fillId="2" borderId="0" xfId="4" applyNumberFormat="1" applyFont="1" applyFill="1" applyAlignment="1">
      <alignment vertical="center"/>
    </xf>
    <xf numFmtId="10" fontId="9" fillId="2" borderId="0" xfId="2" applyNumberFormat="1" applyFont="1" applyFill="1" applyAlignment="1">
      <alignment vertical="center"/>
    </xf>
    <xf numFmtId="164" fontId="5" fillId="2" borderId="0" xfId="3" applyNumberFormat="1" applyFont="1" applyFill="1" applyAlignment="1">
      <alignment vertical="center"/>
    </xf>
    <xf numFmtId="164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vertical="center" wrapText="1"/>
    </xf>
    <xf numFmtId="0" fontId="5" fillId="0" borderId="0" xfId="3" applyFont="1" applyAlignment="1">
      <alignment vertical="center"/>
    </xf>
    <xf numFmtId="167" fontId="9" fillId="0" borderId="0" xfId="4" applyNumberFormat="1" applyFont="1" applyAlignment="1">
      <alignment vertical="center"/>
    </xf>
    <xf numFmtId="43" fontId="2" fillId="3" borderId="0" xfId="1" applyFont="1" applyFill="1" applyAlignment="1">
      <alignment vertical="center"/>
    </xf>
    <xf numFmtId="167" fontId="5" fillId="0" borderId="0" xfId="4" applyNumberFormat="1" applyFont="1" applyAlignment="1">
      <alignment vertical="center"/>
    </xf>
    <xf numFmtId="43" fontId="2" fillId="4" borderId="0" xfId="1" applyFont="1" applyFill="1" applyAlignment="1">
      <alignment vertical="center"/>
    </xf>
    <xf numFmtId="10" fontId="10" fillId="0" borderId="0" xfId="2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64" fontId="10" fillId="0" borderId="2" xfId="0" applyNumberFormat="1" applyFont="1" applyBorder="1" applyAlignment="1">
      <alignment horizontal="center" vertical="center"/>
    </xf>
    <xf numFmtId="10" fontId="10" fillId="0" borderId="2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164" fontId="10" fillId="2" borderId="2" xfId="0" applyNumberFormat="1" applyFont="1" applyFill="1" applyBorder="1" applyAlignment="1">
      <alignment horizontal="center" vertical="center"/>
    </xf>
    <xf numFmtId="10" fontId="10" fillId="2" borderId="2" xfId="2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10" fontId="12" fillId="6" borderId="0" xfId="2" applyNumberFormat="1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10" fontId="4" fillId="2" borderId="0" xfId="2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10" fontId="8" fillId="2" borderId="2" xfId="2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10" fontId="2" fillId="2" borderId="0" xfId="2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11" fillId="5" borderId="7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5" fillId="2" borderId="0" xfId="4" applyFont="1" applyFill="1" applyAlignment="1">
      <alignment horizontal="center" vertical="center" wrapText="1"/>
    </xf>
    <xf numFmtId="0" fontId="15" fillId="2" borderId="0" xfId="4" applyFont="1" applyFill="1" applyAlignment="1">
      <alignment horizontal="center" vertical="center"/>
    </xf>
    <xf numFmtId="0" fontId="14" fillId="2" borderId="0" xfId="4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</cellXfs>
  <cellStyles count="6">
    <cellStyle name="Millares" xfId="1" builtinId="3"/>
    <cellStyle name="Millares_Ultima versión _04_08" xfId="5" xr:uid="{B62B1DCD-3D64-44EB-8CDE-CA11DB748BF7}"/>
    <cellStyle name="Normal" xfId="0" builtinId="0"/>
    <cellStyle name="Normal 2" xfId="3" xr:uid="{9DED18CC-903E-4145-B120-DE01CA5B2610}"/>
    <cellStyle name="Normal_Ultima versión _04_08" xfId="4" xr:uid="{9C306F17-D9EB-4CFD-9D88-20C4F6537D40}"/>
    <cellStyle name="Porcentaj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9C85-E713-44A8-80B9-B34B8A8828B4}">
  <sheetPr>
    <tabColor theme="8" tint="-0.249977111117893"/>
    <pageSetUpPr fitToPage="1"/>
  </sheetPr>
  <dimension ref="A1:V180"/>
  <sheetViews>
    <sheetView showGridLines="0" tabSelected="1" view="pageBreakPreview" topLeftCell="C1" zoomScale="88" zoomScaleNormal="70" zoomScaleSheetLayoutView="88" workbookViewId="0">
      <selection activeCell="E16" sqref="E16"/>
    </sheetView>
  </sheetViews>
  <sheetFormatPr baseColWidth="10" defaultColWidth="11.44140625" defaultRowHeight="16.8" x14ac:dyDescent="0.3"/>
  <cols>
    <col min="1" max="1" width="8.5546875" style="1" hidden="1" customWidth="1"/>
    <col min="2" max="2" width="16.44140625" style="5" hidden="1" customWidth="1"/>
    <col min="3" max="3" width="6.6640625" style="1" customWidth="1"/>
    <col min="4" max="4" width="62.33203125" style="1" customWidth="1"/>
    <col min="5" max="5" width="18.5546875" style="4" customWidth="1"/>
    <col min="6" max="6" width="18.109375" style="1" customWidth="1"/>
    <col min="7" max="7" width="18.88671875" style="1" customWidth="1"/>
    <col min="8" max="8" width="10.5546875" style="3" customWidth="1"/>
    <col min="9" max="21" width="17.88671875" style="2" hidden="1" customWidth="1"/>
    <col min="22" max="22" width="15.6640625" style="1" hidden="1" customWidth="1"/>
    <col min="23" max="23" width="0" style="1" hidden="1" customWidth="1"/>
    <col min="24" max="16384" width="11.44140625" style="1"/>
  </cols>
  <sheetData>
    <row r="1" spans="1:22" x14ac:dyDescent="0.3">
      <c r="C1" s="75"/>
      <c r="D1" s="75"/>
      <c r="E1" s="76"/>
      <c r="F1" s="75"/>
      <c r="G1" s="75"/>
      <c r="H1" s="74"/>
    </row>
    <row r="2" spans="1:22" ht="41.4" customHeight="1" x14ac:dyDescent="0.3">
      <c r="C2" s="81" t="s">
        <v>136</v>
      </c>
      <c r="D2" s="81"/>
      <c r="E2" s="81"/>
      <c r="F2" s="81"/>
      <c r="G2" s="81"/>
      <c r="H2" s="81"/>
      <c r="I2" s="8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2" ht="21.6" x14ac:dyDescent="0.3">
      <c r="C3" s="82" t="s">
        <v>137</v>
      </c>
      <c r="D3" s="82"/>
      <c r="E3" s="82"/>
      <c r="F3" s="82"/>
      <c r="G3" s="82"/>
      <c r="H3" s="82"/>
      <c r="I3" s="8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2" ht="17.399999999999999" customHeight="1" x14ac:dyDescent="0.3">
      <c r="C4" s="83" t="s">
        <v>135</v>
      </c>
      <c r="D4" s="83"/>
      <c r="E4" s="83"/>
      <c r="F4" s="83"/>
      <c r="G4" s="83"/>
      <c r="H4" s="83"/>
      <c r="I4" s="83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>
        <v>7</v>
      </c>
      <c r="Q4" s="1">
        <v>8</v>
      </c>
      <c r="R4" s="1">
        <v>9</v>
      </c>
      <c r="S4" s="1">
        <v>10</v>
      </c>
      <c r="T4" s="1">
        <v>11</v>
      </c>
      <c r="U4" s="1">
        <v>12</v>
      </c>
    </row>
    <row r="5" spans="1:22" ht="3" customHeight="1" thickBot="1" x14ac:dyDescent="0.35">
      <c r="C5" s="72"/>
      <c r="D5" s="72"/>
      <c r="E5" s="73"/>
      <c r="F5" s="72"/>
      <c r="G5" s="72"/>
      <c r="H5" s="71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1:22" ht="3" customHeight="1" x14ac:dyDescent="0.3">
      <c r="C6" s="68"/>
      <c r="D6" s="68"/>
      <c r="E6" s="69"/>
      <c r="F6" s="68"/>
      <c r="G6" s="67"/>
      <c r="H6" s="66"/>
    </row>
    <row r="7" spans="1:22" ht="32.4" customHeight="1" x14ac:dyDescent="0.3">
      <c r="C7" s="84" t="s">
        <v>134</v>
      </c>
      <c r="D7" s="84"/>
      <c r="E7" s="85" t="s">
        <v>133</v>
      </c>
      <c r="F7" s="85" t="s">
        <v>132</v>
      </c>
      <c r="G7" s="85" t="s">
        <v>131</v>
      </c>
      <c r="H7" s="64"/>
      <c r="I7" s="86" t="s">
        <v>130</v>
      </c>
      <c r="J7" s="78" t="s">
        <v>129</v>
      </c>
      <c r="K7" s="78" t="s">
        <v>128</v>
      </c>
      <c r="L7" s="78" t="s">
        <v>127</v>
      </c>
      <c r="M7" s="78" t="s">
        <v>126</v>
      </c>
      <c r="N7" s="78" t="s">
        <v>125</v>
      </c>
      <c r="O7" s="78" t="s">
        <v>124</v>
      </c>
      <c r="P7" s="78" t="s">
        <v>123</v>
      </c>
      <c r="Q7" s="78" t="s">
        <v>122</v>
      </c>
      <c r="R7" s="78" t="s">
        <v>121</v>
      </c>
      <c r="S7" s="78" t="s">
        <v>120</v>
      </c>
      <c r="T7" s="78" t="s">
        <v>119</v>
      </c>
      <c r="U7" s="78" t="s">
        <v>118</v>
      </c>
    </row>
    <row r="8" spans="1:22" ht="29.4" customHeight="1" x14ac:dyDescent="0.3">
      <c r="C8" s="84"/>
      <c r="D8" s="84"/>
      <c r="E8" s="85"/>
      <c r="F8" s="85"/>
      <c r="G8" s="85"/>
      <c r="H8" s="64" t="s">
        <v>117</v>
      </c>
      <c r="I8" s="87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</row>
    <row r="9" spans="1:22" ht="21" customHeight="1" x14ac:dyDescent="0.3">
      <c r="B9" s="5" t="s">
        <v>0</v>
      </c>
      <c r="C9" s="84"/>
      <c r="D9" s="84"/>
      <c r="E9" s="65">
        <v>1</v>
      </c>
      <c r="F9" s="65">
        <v>2</v>
      </c>
      <c r="G9" s="65">
        <v>3</v>
      </c>
      <c r="H9" s="64"/>
      <c r="I9" s="88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2" ht="5.0999999999999996" customHeight="1" thickBot="1" x14ac:dyDescent="0.35">
      <c r="C10" s="62"/>
      <c r="D10" s="62"/>
      <c r="E10" s="63"/>
      <c r="F10" s="62"/>
      <c r="G10" s="62"/>
      <c r="H10" s="61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</row>
    <row r="11" spans="1:22" ht="3.75" customHeight="1" thickBot="1" x14ac:dyDescent="0.35">
      <c r="C11" s="58"/>
      <c r="D11" s="58"/>
      <c r="E11" s="59"/>
      <c r="F11" s="58"/>
      <c r="G11" s="58"/>
      <c r="H11" s="57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</row>
    <row r="12" spans="1:22" ht="3.75" customHeight="1" x14ac:dyDescent="0.3">
      <c r="C12" s="54"/>
      <c r="D12" s="54"/>
      <c r="E12" s="55"/>
      <c r="F12" s="54"/>
      <c r="G12" s="54"/>
      <c r="H12" s="53"/>
    </row>
    <row r="13" spans="1:22" ht="5.4" customHeight="1" x14ac:dyDescent="0.3">
      <c r="C13" s="54"/>
      <c r="D13" s="54"/>
      <c r="E13" s="55"/>
      <c r="F13" s="54"/>
      <c r="G13" s="54"/>
      <c r="H13" s="53"/>
    </row>
    <row r="14" spans="1:22" x14ac:dyDescent="0.3">
      <c r="A14" s="2"/>
      <c r="B14" s="52"/>
      <c r="C14" s="49" t="s">
        <v>116</v>
      </c>
      <c r="D14" s="33"/>
      <c r="E14" s="31">
        <f>+E16+E160</f>
        <v>1446422150</v>
      </c>
      <c r="F14" s="31">
        <f>+F16+F160</f>
        <v>1446422150</v>
      </c>
      <c r="G14" s="31">
        <f>+G16+G160</f>
        <v>190476033.21637034</v>
      </c>
      <c r="H14" s="44">
        <f>+G14/$G$14</f>
        <v>1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2"/>
    </row>
    <row r="15" spans="1:22" ht="16.8" customHeight="1" x14ac:dyDescent="0.3">
      <c r="C15" s="54"/>
      <c r="D15" s="54"/>
      <c r="E15" s="55"/>
      <c r="F15" s="54"/>
      <c r="G15" s="54"/>
      <c r="H15" s="53"/>
    </row>
    <row r="16" spans="1:22" x14ac:dyDescent="0.3">
      <c r="A16" s="2"/>
      <c r="B16" s="52"/>
      <c r="C16" s="49" t="s">
        <v>115</v>
      </c>
      <c r="D16" s="33"/>
      <c r="E16" s="31">
        <f>SUM(E18,E153)</f>
        <v>935802806</v>
      </c>
      <c r="F16" s="29">
        <f>SUM(F18,F153)</f>
        <v>935802806</v>
      </c>
      <c r="G16" s="43">
        <f>SUM(G18,G153)</f>
        <v>157535604.13637036</v>
      </c>
      <c r="H16" s="44">
        <f>+G16/$G$14</f>
        <v>0.82706260455045566</v>
      </c>
      <c r="I16" s="43">
        <f t="shared" ref="I16:U16" si="0">SUM(I18,I153)</f>
        <v>62919940.106370375</v>
      </c>
      <c r="J16" s="43">
        <f t="shared" si="0"/>
        <v>16358941.819999998</v>
      </c>
      <c r="K16" s="43">
        <f t="shared" si="0"/>
        <v>15406409.290000003</v>
      </c>
      <c r="L16" s="43">
        <f t="shared" si="0"/>
        <v>30195894.566370372</v>
      </c>
      <c r="M16" s="43">
        <f t="shared" si="0"/>
        <v>958694.42999999993</v>
      </c>
      <c r="N16" s="43">
        <f t="shared" si="0"/>
        <v>0</v>
      </c>
      <c r="O16" s="43">
        <f t="shared" si="0"/>
        <v>0</v>
      </c>
      <c r="P16" s="43">
        <f t="shared" si="0"/>
        <v>0</v>
      </c>
      <c r="Q16" s="43">
        <f t="shared" si="0"/>
        <v>0</v>
      </c>
      <c r="R16" s="43">
        <f t="shared" si="0"/>
        <v>0</v>
      </c>
      <c r="S16" s="43">
        <f t="shared" si="0"/>
        <v>0</v>
      </c>
      <c r="T16" s="43">
        <f t="shared" si="0"/>
        <v>0</v>
      </c>
      <c r="U16" s="43">
        <f t="shared" si="0"/>
        <v>0</v>
      </c>
      <c r="V16" s="2">
        <f t="shared" ref="V16:V47" si="1">+J16+K16</f>
        <v>31765351.109999999</v>
      </c>
    </row>
    <row r="17" spans="1:22" x14ac:dyDescent="0.3">
      <c r="A17" s="2"/>
      <c r="C17" s="51"/>
      <c r="D17" s="27"/>
      <c r="E17" s="31"/>
      <c r="F17" s="29"/>
      <c r="G17" s="43"/>
      <c r="H17" s="44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2">
        <f t="shared" si="1"/>
        <v>0</v>
      </c>
    </row>
    <row r="18" spans="1:22" x14ac:dyDescent="0.3">
      <c r="A18" s="2"/>
      <c r="B18" s="50">
        <f>SUM(B20:B161)</f>
        <v>-283846992.08999991</v>
      </c>
      <c r="C18" s="49" t="s">
        <v>114</v>
      </c>
      <c r="D18" s="33"/>
      <c r="E18" s="31">
        <f>SUM(E20,E56,E80)</f>
        <v>935802806</v>
      </c>
      <c r="F18" s="29">
        <f>SUM(F20,F56,F80)</f>
        <v>935802806</v>
      </c>
      <c r="G18" s="43">
        <f>SUM(G20,G56,G80)</f>
        <v>157535604.13637036</v>
      </c>
      <c r="H18" s="44">
        <f>+G18/$G$14</f>
        <v>0.82706260455045566</v>
      </c>
      <c r="I18" s="43">
        <f t="shared" ref="I18:U18" si="2">SUM(I20,I56,I80)</f>
        <v>62919940.106370375</v>
      </c>
      <c r="J18" s="43">
        <f t="shared" si="2"/>
        <v>16358941.819999998</v>
      </c>
      <c r="K18" s="43">
        <f t="shared" si="2"/>
        <v>15406409.290000003</v>
      </c>
      <c r="L18" s="43">
        <f t="shared" si="2"/>
        <v>30195894.566370372</v>
      </c>
      <c r="M18" s="43">
        <f t="shared" si="2"/>
        <v>958694.42999999993</v>
      </c>
      <c r="N18" s="43">
        <f t="shared" si="2"/>
        <v>0</v>
      </c>
      <c r="O18" s="43">
        <f t="shared" si="2"/>
        <v>0</v>
      </c>
      <c r="P18" s="43">
        <f t="shared" si="2"/>
        <v>0</v>
      </c>
      <c r="Q18" s="43">
        <f t="shared" si="2"/>
        <v>0</v>
      </c>
      <c r="R18" s="43">
        <f t="shared" si="2"/>
        <v>0</v>
      </c>
      <c r="S18" s="43">
        <f t="shared" si="2"/>
        <v>0</v>
      </c>
      <c r="T18" s="43">
        <f t="shared" si="2"/>
        <v>0</v>
      </c>
      <c r="U18" s="43">
        <f t="shared" si="2"/>
        <v>0</v>
      </c>
      <c r="V18" s="2">
        <f t="shared" si="1"/>
        <v>31765351.109999999</v>
      </c>
    </row>
    <row r="19" spans="1:22" x14ac:dyDescent="0.3">
      <c r="A19" s="2"/>
      <c r="C19" s="49"/>
      <c r="D19" s="33"/>
      <c r="E19" s="31"/>
      <c r="F19" s="29"/>
      <c r="G19" s="43"/>
      <c r="H19" s="44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2">
        <f t="shared" si="1"/>
        <v>0</v>
      </c>
    </row>
    <row r="20" spans="1:22" x14ac:dyDescent="0.3">
      <c r="A20" s="2"/>
      <c r="B20" s="5">
        <f>+I20-G20</f>
        <v>-42754086.019999996</v>
      </c>
      <c r="C20" s="34">
        <v>1000</v>
      </c>
      <c r="D20" s="33" t="s">
        <v>113</v>
      </c>
      <c r="E20" s="31">
        <f>SUM(E22,E25,E29,E33,E41,E49,E52)</f>
        <v>274769593</v>
      </c>
      <c r="F20" s="29">
        <f>SUM(F22,F25,F29,F33,F41,F49,F52)</f>
        <v>274769593</v>
      </c>
      <c r="G20" s="43">
        <f>SUM(G22,G25,G29,G33,G41,G49,G52)</f>
        <v>86597742.146370366</v>
      </c>
      <c r="H20" s="44">
        <f>+G20/$G$14</f>
        <v>0.45463852162439816</v>
      </c>
      <c r="I20" s="43">
        <f t="shared" ref="I20:U20" si="3">SUM(I22,I25,I29,I33,I41,I49,I52)</f>
        <v>43843656.12637037</v>
      </c>
      <c r="J20" s="43">
        <f t="shared" si="3"/>
        <v>14431157.84</v>
      </c>
      <c r="K20" s="43">
        <f t="shared" si="3"/>
        <v>12806990.970000003</v>
      </c>
      <c r="L20" s="43">
        <f t="shared" si="3"/>
        <v>16605507.316370372</v>
      </c>
      <c r="M20" s="43">
        <f t="shared" si="3"/>
        <v>0</v>
      </c>
      <c r="N20" s="43">
        <f t="shared" si="3"/>
        <v>0</v>
      </c>
      <c r="O20" s="43">
        <f t="shared" si="3"/>
        <v>0</v>
      </c>
      <c r="P20" s="43">
        <f t="shared" si="3"/>
        <v>0</v>
      </c>
      <c r="Q20" s="43">
        <f t="shared" si="3"/>
        <v>0</v>
      </c>
      <c r="R20" s="43">
        <f t="shared" si="3"/>
        <v>0</v>
      </c>
      <c r="S20" s="43">
        <f t="shared" si="3"/>
        <v>0</v>
      </c>
      <c r="T20" s="43">
        <f t="shared" si="3"/>
        <v>0</v>
      </c>
      <c r="U20" s="43">
        <f t="shared" si="3"/>
        <v>0</v>
      </c>
      <c r="V20" s="2">
        <f t="shared" si="1"/>
        <v>27238148.810000002</v>
      </c>
    </row>
    <row r="21" spans="1:22" x14ac:dyDescent="0.3">
      <c r="A21" s="2"/>
      <c r="C21" s="48"/>
      <c r="D21" s="47"/>
      <c r="E21" s="46"/>
      <c r="F21" s="22"/>
      <c r="G21" s="45"/>
      <c r="H21" s="8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2">
        <f t="shared" si="1"/>
        <v>0</v>
      </c>
    </row>
    <row r="22" spans="1:22" ht="32.4" x14ac:dyDescent="0.3">
      <c r="A22" s="2"/>
      <c r="B22" s="5">
        <f>+I22-G22</f>
        <v>-18832463.490000002</v>
      </c>
      <c r="C22" s="34">
        <v>1100</v>
      </c>
      <c r="D22" s="33" t="s">
        <v>112</v>
      </c>
      <c r="E22" s="31">
        <f>SUM(E23:E23)</f>
        <v>110710698</v>
      </c>
      <c r="F22" s="29">
        <f>SUM(F23:F23)</f>
        <v>110710698</v>
      </c>
      <c r="G22" s="43">
        <f>SUM(G23:G23)</f>
        <v>37829154.460000001</v>
      </c>
      <c r="H22" s="44">
        <f>+G22/$G$14</f>
        <v>0.19860322488461399</v>
      </c>
      <c r="I22" s="43">
        <f t="shared" ref="I22:U22" si="4">SUM(I23:I23)</f>
        <v>18996690.969999999</v>
      </c>
      <c r="J22" s="43">
        <f t="shared" si="4"/>
        <v>6176082.0599999996</v>
      </c>
      <c r="K22" s="43">
        <f t="shared" si="4"/>
        <v>6384120.1000000006</v>
      </c>
      <c r="L22" s="43">
        <f t="shared" si="4"/>
        <v>6436488.8099999996</v>
      </c>
      <c r="M22" s="43">
        <f t="shared" si="4"/>
        <v>0</v>
      </c>
      <c r="N22" s="43">
        <f t="shared" si="4"/>
        <v>0</v>
      </c>
      <c r="O22" s="43">
        <f t="shared" si="4"/>
        <v>0</v>
      </c>
      <c r="P22" s="43">
        <f t="shared" si="4"/>
        <v>0</v>
      </c>
      <c r="Q22" s="43">
        <f t="shared" si="4"/>
        <v>0</v>
      </c>
      <c r="R22" s="43">
        <f t="shared" si="4"/>
        <v>0</v>
      </c>
      <c r="S22" s="43">
        <f t="shared" si="4"/>
        <v>0</v>
      </c>
      <c r="T22" s="43">
        <f t="shared" si="4"/>
        <v>0</v>
      </c>
      <c r="U22" s="43">
        <f t="shared" si="4"/>
        <v>0</v>
      </c>
      <c r="V22" s="2">
        <f t="shared" si="1"/>
        <v>12560202.16</v>
      </c>
    </row>
    <row r="23" spans="1:22" x14ac:dyDescent="0.3">
      <c r="A23" s="2"/>
      <c r="B23" s="5">
        <f>+I23-G23</f>
        <v>-18832463.490000002</v>
      </c>
      <c r="C23" s="28">
        <v>11301</v>
      </c>
      <c r="D23" s="27" t="s">
        <v>111</v>
      </c>
      <c r="E23" s="37">
        <v>110710698</v>
      </c>
      <c r="F23" s="37">
        <v>110710698</v>
      </c>
      <c r="G23" s="35">
        <v>37829154.460000001</v>
      </c>
      <c r="H23" s="8"/>
      <c r="I23" s="35">
        <f>SUM(J23:U23)</f>
        <v>18996690.969999999</v>
      </c>
      <c r="J23" s="35">
        <v>6176082.0599999996</v>
      </c>
      <c r="K23" s="35">
        <v>6384120.1000000006</v>
      </c>
      <c r="L23" s="35">
        <v>6436488.8099999996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2">
        <f t="shared" si="1"/>
        <v>12560202.16</v>
      </c>
    </row>
    <row r="24" spans="1:22" x14ac:dyDescent="0.3">
      <c r="A24" s="2"/>
      <c r="C24" s="28"/>
      <c r="D24" s="27"/>
      <c r="E24" s="37"/>
      <c r="F24" s="37"/>
      <c r="G24" s="35"/>
      <c r="H24" s="8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2">
        <f t="shared" si="1"/>
        <v>0</v>
      </c>
    </row>
    <row r="25" spans="1:22" ht="13.95" customHeight="1" x14ac:dyDescent="0.3">
      <c r="A25" s="2"/>
      <c r="B25" s="5">
        <f>+I25-G25</f>
        <v>0</v>
      </c>
      <c r="C25" s="34">
        <v>1200</v>
      </c>
      <c r="D25" s="33" t="s">
        <v>110</v>
      </c>
      <c r="E25" s="31">
        <f>SUM(E26:E27)</f>
        <v>0</v>
      </c>
      <c r="F25" s="31">
        <f>SUM(F26:F27)</f>
        <v>0</v>
      </c>
      <c r="G25" s="43">
        <f>SUM(G26:G27)</f>
        <v>0</v>
      </c>
      <c r="H25" s="44"/>
      <c r="I25" s="43">
        <f t="shared" ref="I25:U25" si="5">SUM(I26:I27)</f>
        <v>0</v>
      </c>
      <c r="J25" s="43">
        <f t="shared" si="5"/>
        <v>0</v>
      </c>
      <c r="K25" s="43">
        <f t="shared" si="5"/>
        <v>0</v>
      </c>
      <c r="L25" s="43">
        <f t="shared" si="5"/>
        <v>0</v>
      </c>
      <c r="M25" s="43">
        <f t="shared" si="5"/>
        <v>0</v>
      </c>
      <c r="N25" s="43">
        <f t="shared" si="5"/>
        <v>0</v>
      </c>
      <c r="O25" s="43">
        <f t="shared" si="5"/>
        <v>0</v>
      </c>
      <c r="P25" s="43">
        <f t="shared" si="5"/>
        <v>0</v>
      </c>
      <c r="Q25" s="43">
        <f t="shared" si="5"/>
        <v>0</v>
      </c>
      <c r="R25" s="43">
        <f t="shared" si="5"/>
        <v>0</v>
      </c>
      <c r="S25" s="43">
        <f t="shared" si="5"/>
        <v>0</v>
      </c>
      <c r="T25" s="43">
        <f t="shared" si="5"/>
        <v>0</v>
      </c>
      <c r="U25" s="43">
        <f t="shared" si="5"/>
        <v>0</v>
      </c>
      <c r="V25" s="2">
        <f t="shared" si="1"/>
        <v>0</v>
      </c>
    </row>
    <row r="26" spans="1:22" x14ac:dyDescent="0.3">
      <c r="A26" s="2"/>
      <c r="B26" s="5">
        <f>+I26-G26</f>
        <v>0</v>
      </c>
      <c r="C26" s="28">
        <v>12201</v>
      </c>
      <c r="D26" s="27" t="s">
        <v>109</v>
      </c>
      <c r="E26" s="37">
        <v>0</v>
      </c>
      <c r="F26" s="37">
        <v>0</v>
      </c>
      <c r="G26" s="35">
        <v>0</v>
      </c>
      <c r="H26" s="8"/>
      <c r="I26" s="35">
        <f>SUM(J26:U26)</f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2">
        <f t="shared" si="1"/>
        <v>0</v>
      </c>
    </row>
    <row r="27" spans="1:22" x14ac:dyDescent="0.3">
      <c r="A27" s="2"/>
      <c r="B27" s="5">
        <f>+I27-G27</f>
        <v>0</v>
      </c>
      <c r="C27" s="28">
        <v>12301</v>
      </c>
      <c r="D27" s="27" t="s">
        <v>108</v>
      </c>
      <c r="E27" s="37">
        <v>0</v>
      </c>
      <c r="F27" s="37">
        <v>0</v>
      </c>
      <c r="G27" s="35">
        <v>0</v>
      </c>
      <c r="H27" s="8"/>
      <c r="I27" s="35">
        <f>SUM(J27:U27)</f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2">
        <f t="shared" si="1"/>
        <v>0</v>
      </c>
    </row>
    <row r="28" spans="1:22" x14ac:dyDescent="0.3">
      <c r="A28" s="2"/>
      <c r="C28" s="28"/>
      <c r="D28" s="27"/>
      <c r="E28" s="37"/>
      <c r="F28" s="37"/>
      <c r="G28" s="35"/>
      <c r="H28" s="8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2">
        <f t="shared" si="1"/>
        <v>0</v>
      </c>
    </row>
    <row r="29" spans="1:22" x14ac:dyDescent="0.3">
      <c r="A29" s="2"/>
      <c r="B29" s="5">
        <f>+I29-G29</f>
        <v>-3396687.4100000057</v>
      </c>
      <c r="C29" s="34">
        <v>1300</v>
      </c>
      <c r="D29" s="33" t="s">
        <v>107</v>
      </c>
      <c r="E29" s="31">
        <f>SUM(E30:E31)</f>
        <v>24758832</v>
      </c>
      <c r="F29" s="31">
        <f>SUM(F30:F31)</f>
        <v>24758832</v>
      </c>
      <c r="G29" s="43">
        <f>SUM(G30:G31)</f>
        <v>4358115.650000006</v>
      </c>
      <c r="H29" s="44">
        <f>+G29/$G$14</f>
        <v>2.2880126052653698E-2</v>
      </c>
      <c r="I29" s="43">
        <f t="shared" ref="I29:U29" si="6">SUM(I30:I31)</f>
        <v>961428.24</v>
      </c>
      <c r="J29" s="43">
        <f t="shared" si="6"/>
        <v>4537.33</v>
      </c>
      <c r="K29" s="43">
        <f t="shared" si="6"/>
        <v>100482.14</v>
      </c>
      <c r="L29" s="43">
        <f t="shared" si="6"/>
        <v>856408.77</v>
      </c>
      <c r="M29" s="43">
        <f t="shared" si="6"/>
        <v>0</v>
      </c>
      <c r="N29" s="43">
        <f t="shared" si="6"/>
        <v>0</v>
      </c>
      <c r="O29" s="43">
        <f t="shared" si="6"/>
        <v>0</v>
      </c>
      <c r="P29" s="43">
        <f t="shared" si="6"/>
        <v>0</v>
      </c>
      <c r="Q29" s="43">
        <f t="shared" si="6"/>
        <v>0</v>
      </c>
      <c r="R29" s="43">
        <f t="shared" si="6"/>
        <v>0</v>
      </c>
      <c r="S29" s="43">
        <f t="shared" si="6"/>
        <v>0</v>
      </c>
      <c r="T29" s="43">
        <f t="shared" si="6"/>
        <v>0</v>
      </c>
      <c r="U29" s="43">
        <f t="shared" si="6"/>
        <v>0</v>
      </c>
      <c r="V29" s="2">
        <f t="shared" si="1"/>
        <v>105019.47</v>
      </c>
    </row>
    <row r="30" spans="1:22" x14ac:dyDescent="0.3">
      <c r="A30" s="2"/>
      <c r="B30" s="5">
        <f>+I30-G30</f>
        <v>-1235732.2800000017</v>
      </c>
      <c r="C30" s="28">
        <v>13201</v>
      </c>
      <c r="D30" s="27" t="s">
        <v>106</v>
      </c>
      <c r="E30" s="37">
        <v>4951766</v>
      </c>
      <c r="F30" s="37">
        <v>4951766</v>
      </c>
      <c r="G30" s="35">
        <v>1431596.7700000016</v>
      </c>
      <c r="H30" s="8"/>
      <c r="I30" s="35">
        <f>SUM(J30:U30)</f>
        <v>195864.49000000002</v>
      </c>
      <c r="J30" s="35">
        <v>4537.33</v>
      </c>
      <c r="K30" s="35">
        <v>20022.819999999992</v>
      </c>
      <c r="L30" s="35">
        <v>171304.34000000003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35">
        <v>0</v>
      </c>
      <c r="V30" s="2">
        <f t="shared" si="1"/>
        <v>24560.149999999994</v>
      </c>
    </row>
    <row r="31" spans="1:22" x14ac:dyDescent="0.3">
      <c r="A31" s="2"/>
      <c r="B31" s="5">
        <f>+I31-G31</f>
        <v>-2160955.1300000045</v>
      </c>
      <c r="C31" s="28">
        <v>13202</v>
      </c>
      <c r="D31" s="27" t="s">
        <v>105</v>
      </c>
      <c r="E31" s="37">
        <v>19807066</v>
      </c>
      <c r="F31" s="37">
        <v>19807066</v>
      </c>
      <c r="G31" s="35">
        <v>2926518.8800000045</v>
      </c>
      <c r="H31" s="8"/>
      <c r="I31" s="35">
        <f>SUM(J31:U31)</f>
        <v>765563.75</v>
      </c>
      <c r="J31" s="35">
        <v>0</v>
      </c>
      <c r="K31" s="35">
        <v>80459.320000000007</v>
      </c>
      <c r="L31" s="35">
        <v>685104.43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2">
        <f t="shared" si="1"/>
        <v>80459.320000000007</v>
      </c>
    </row>
    <row r="32" spans="1:22" x14ac:dyDescent="0.3">
      <c r="A32" s="2"/>
      <c r="C32" s="28"/>
      <c r="D32" s="27"/>
      <c r="E32" s="37"/>
      <c r="F32" s="37"/>
      <c r="G32" s="35"/>
      <c r="H32" s="8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2">
        <f t="shared" si="1"/>
        <v>0</v>
      </c>
    </row>
    <row r="33" spans="1:22" x14ac:dyDescent="0.3">
      <c r="A33" s="2"/>
      <c r="B33" s="5">
        <f t="shared" ref="B33:B39" si="7">+I33-G33</f>
        <v>-6251945.6800000016</v>
      </c>
      <c r="C33" s="34">
        <v>1400</v>
      </c>
      <c r="D33" s="33" t="s">
        <v>104</v>
      </c>
      <c r="E33" s="31">
        <f>SUM(E34:E39)</f>
        <v>41287903</v>
      </c>
      <c r="F33" s="31">
        <f>SUM(F34:F39)</f>
        <v>41287903</v>
      </c>
      <c r="G33" s="43">
        <f>SUM(G34:G39)</f>
        <v>15644073.140000002</v>
      </c>
      <c r="H33" s="44"/>
      <c r="I33" s="43">
        <f t="shared" ref="I33:U33" si="8">SUM(I34:I39)</f>
        <v>9392127.4600000009</v>
      </c>
      <c r="J33" s="43">
        <f t="shared" si="8"/>
        <v>3744187.28</v>
      </c>
      <c r="K33" s="43">
        <f t="shared" si="8"/>
        <v>1558440.4</v>
      </c>
      <c r="L33" s="43">
        <f t="shared" si="8"/>
        <v>4089499.7800000003</v>
      </c>
      <c r="M33" s="43">
        <f t="shared" si="8"/>
        <v>0</v>
      </c>
      <c r="N33" s="43">
        <f t="shared" si="8"/>
        <v>0</v>
      </c>
      <c r="O33" s="43">
        <f t="shared" si="8"/>
        <v>0</v>
      </c>
      <c r="P33" s="43">
        <f t="shared" si="8"/>
        <v>0</v>
      </c>
      <c r="Q33" s="43">
        <f t="shared" si="8"/>
        <v>0</v>
      </c>
      <c r="R33" s="43">
        <f t="shared" si="8"/>
        <v>0</v>
      </c>
      <c r="S33" s="43">
        <f t="shared" si="8"/>
        <v>0</v>
      </c>
      <c r="T33" s="43">
        <f t="shared" si="8"/>
        <v>0</v>
      </c>
      <c r="U33" s="43">
        <f t="shared" si="8"/>
        <v>0</v>
      </c>
      <c r="V33" s="2">
        <f t="shared" si="1"/>
        <v>5302627.68</v>
      </c>
    </row>
    <row r="34" spans="1:22" x14ac:dyDescent="0.3">
      <c r="A34" s="2"/>
      <c r="B34" s="5">
        <f t="shared" si="7"/>
        <v>-4035961.1900000013</v>
      </c>
      <c r="C34" s="28">
        <v>14103</v>
      </c>
      <c r="D34" s="27" t="s">
        <v>103</v>
      </c>
      <c r="E34" s="37">
        <v>25044909</v>
      </c>
      <c r="F34" s="37">
        <v>25044909</v>
      </c>
      <c r="G34" s="35">
        <v>9618067.3800000008</v>
      </c>
      <c r="H34" s="8"/>
      <c r="I34" s="35">
        <f t="shared" ref="I34:I39" si="9">SUM(J34:U34)</f>
        <v>5582106.1899999995</v>
      </c>
      <c r="J34" s="35">
        <v>2112410.0299999998</v>
      </c>
      <c r="K34" s="35">
        <v>1061718</v>
      </c>
      <c r="L34" s="35">
        <v>2407978.16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2">
        <f t="shared" si="1"/>
        <v>3174128.03</v>
      </c>
    </row>
    <row r="35" spans="1:22" x14ac:dyDescent="0.3">
      <c r="A35" s="2"/>
      <c r="B35" s="5">
        <f t="shared" si="7"/>
        <v>-1199055.4799999995</v>
      </c>
      <c r="C35" s="28">
        <v>14202</v>
      </c>
      <c r="D35" s="27" t="s">
        <v>102</v>
      </c>
      <c r="E35" s="37">
        <v>9615773</v>
      </c>
      <c r="F35" s="37">
        <v>9615773</v>
      </c>
      <c r="G35" s="35">
        <v>3565698.04</v>
      </c>
      <c r="H35" s="8"/>
      <c r="I35" s="35">
        <f t="shared" si="9"/>
        <v>2366642.5600000005</v>
      </c>
      <c r="J35" s="35">
        <v>1165555.6600000001</v>
      </c>
      <c r="K35" s="35">
        <v>0</v>
      </c>
      <c r="L35" s="35">
        <v>1201086.9000000001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2">
        <f t="shared" si="1"/>
        <v>1165555.6600000001</v>
      </c>
    </row>
    <row r="36" spans="1:22" x14ac:dyDescent="0.3">
      <c r="A36" s="2"/>
      <c r="B36" s="5">
        <f t="shared" si="7"/>
        <v>-479621.60000000021</v>
      </c>
      <c r="C36" s="28">
        <v>14301</v>
      </c>
      <c r="D36" s="27" t="s">
        <v>101</v>
      </c>
      <c r="E36" s="37">
        <v>3846309</v>
      </c>
      <c r="F36" s="37">
        <v>3846309</v>
      </c>
      <c r="G36" s="35">
        <v>1426277.9100000001</v>
      </c>
      <c r="H36" s="8"/>
      <c r="I36" s="35">
        <f t="shared" si="9"/>
        <v>946656.30999999994</v>
      </c>
      <c r="J36" s="35">
        <v>466221.58999999997</v>
      </c>
      <c r="K36" s="35">
        <v>0</v>
      </c>
      <c r="L36" s="35">
        <v>480434.72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35">
        <v>0</v>
      </c>
      <c r="V36" s="2">
        <f t="shared" si="1"/>
        <v>466221.58999999997</v>
      </c>
    </row>
    <row r="37" spans="1:22" x14ac:dyDescent="0.3">
      <c r="A37" s="2"/>
      <c r="B37" s="5">
        <f t="shared" si="7"/>
        <v>-537307.41000000015</v>
      </c>
      <c r="C37" s="28">
        <v>14401</v>
      </c>
      <c r="D37" s="27" t="s">
        <v>100</v>
      </c>
      <c r="E37" s="37">
        <v>2780912</v>
      </c>
      <c r="F37" s="37">
        <v>2780912</v>
      </c>
      <c r="G37" s="35">
        <v>1034029.8100000002</v>
      </c>
      <c r="H37" s="8"/>
      <c r="I37" s="35">
        <f t="shared" si="9"/>
        <v>496722.4</v>
      </c>
      <c r="J37" s="35">
        <v>0</v>
      </c>
      <c r="K37" s="35">
        <v>496722.4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2">
        <f t="shared" si="1"/>
        <v>496722.4</v>
      </c>
    </row>
    <row r="38" spans="1:22" x14ac:dyDescent="0.3">
      <c r="A38" s="2"/>
      <c r="B38" s="5">
        <f t="shared" si="7"/>
        <v>0</v>
      </c>
      <c r="C38" s="28">
        <v>14403</v>
      </c>
      <c r="D38" s="27" t="s">
        <v>99</v>
      </c>
      <c r="E38" s="37">
        <v>0</v>
      </c>
      <c r="F38" s="37">
        <v>0</v>
      </c>
      <c r="G38" s="35">
        <v>0</v>
      </c>
      <c r="H38" s="8"/>
      <c r="I38" s="35">
        <f t="shared" si="9"/>
        <v>0</v>
      </c>
      <c r="J38" s="35">
        <v>0</v>
      </c>
      <c r="K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2">
        <f t="shared" si="1"/>
        <v>0</v>
      </c>
    </row>
    <row r="39" spans="1:22" x14ac:dyDescent="0.3">
      <c r="A39" s="2"/>
      <c r="B39" s="5">
        <f t="shared" si="7"/>
        <v>0</v>
      </c>
      <c r="C39" s="28">
        <v>14406</v>
      </c>
      <c r="D39" s="27" t="s">
        <v>98</v>
      </c>
      <c r="E39" s="37">
        <v>0</v>
      </c>
      <c r="F39" s="37">
        <v>0</v>
      </c>
      <c r="G39" s="35">
        <v>0</v>
      </c>
      <c r="H39" s="8"/>
      <c r="I39" s="35">
        <f t="shared" si="9"/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2">
        <f t="shared" si="1"/>
        <v>0</v>
      </c>
    </row>
    <row r="40" spans="1:22" x14ac:dyDescent="0.3">
      <c r="A40" s="2"/>
      <c r="C40" s="28"/>
      <c r="D40" s="27"/>
      <c r="E40" s="37"/>
      <c r="F40" s="37"/>
      <c r="G40" s="35"/>
      <c r="H40" s="8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2">
        <f t="shared" si="1"/>
        <v>0</v>
      </c>
    </row>
    <row r="41" spans="1:22" x14ac:dyDescent="0.3">
      <c r="A41" s="2"/>
      <c r="B41" s="5">
        <f t="shared" ref="B41:B47" si="10">+I41-G41</f>
        <v>-14272989.43999999</v>
      </c>
      <c r="C41" s="34">
        <v>1500</v>
      </c>
      <c r="D41" s="33" t="s">
        <v>97</v>
      </c>
      <c r="E41" s="31">
        <f>SUM(E42:E47)</f>
        <v>80281140</v>
      </c>
      <c r="F41" s="31">
        <f>SUM(F42:F47)</f>
        <v>80281140</v>
      </c>
      <c r="G41" s="43">
        <f>SUM(G42:G47)</f>
        <v>28766398.896370362</v>
      </c>
      <c r="H41" s="44">
        <f>+G41/$G$14</f>
        <v>0.15102371889324948</v>
      </c>
      <c r="I41" s="43">
        <f t="shared" ref="I41:U41" si="11">SUM(I42:I47)</f>
        <v>14493409.456370372</v>
      </c>
      <c r="J41" s="43">
        <f t="shared" si="11"/>
        <v>4506351.17</v>
      </c>
      <c r="K41" s="43">
        <f t="shared" si="11"/>
        <v>4763948.330000001</v>
      </c>
      <c r="L41" s="43">
        <f t="shared" si="11"/>
        <v>5223109.9563703714</v>
      </c>
      <c r="M41" s="43">
        <f t="shared" si="11"/>
        <v>0</v>
      </c>
      <c r="N41" s="43">
        <f t="shared" si="11"/>
        <v>0</v>
      </c>
      <c r="O41" s="43">
        <f t="shared" si="11"/>
        <v>0</v>
      </c>
      <c r="P41" s="43">
        <f t="shared" si="11"/>
        <v>0</v>
      </c>
      <c r="Q41" s="43">
        <f t="shared" si="11"/>
        <v>0</v>
      </c>
      <c r="R41" s="43">
        <f t="shared" si="11"/>
        <v>0</v>
      </c>
      <c r="S41" s="43">
        <f t="shared" si="11"/>
        <v>0</v>
      </c>
      <c r="T41" s="43">
        <f t="shared" si="11"/>
        <v>0</v>
      </c>
      <c r="U41" s="43">
        <f t="shared" si="11"/>
        <v>0</v>
      </c>
      <c r="V41" s="2">
        <f t="shared" si="1"/>
        <v>9270299.5</v>
      </c>
    </row>
    <row r="42" spans="1:22" x14ac:dyDescent="0.3">
      <c r="A42" s="2"/>
      <c r="B42" s="5">
        <f t="shared" si="10"/>
        <v>0</v>
      </c>
      <c r="C42" s="28">
        <v>15101</v>
      </c>
      <c r="D42" s="27" t="s">
        <v>96</v>
      </c>
      <c r="E42" s="37">
        <v>0</v>
      </c>
      <c r="F42" s="37">
        <v>0</v>
      </c>
      <c r="G42" s="35">
        <v>0</v>
      </c>
      <c r="H42" s="8"/>
      <c r="I42" s="35">
        <f t="shared" ref="I42:I47" si="12">SUM(J42:U42)</f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2">
        <f t="shared" si="1"/>
        <v>0</v>
      </c>
    </row>
    <row r="43" spans="1:22" x14ac:dyDescent="0.3">
      <c r="A43" s="2"/>
      <c r="B43" s="5">
        <f t="shared" si="10"/>
        <v>-430693.60000000033</v>
      </c>
      <c r="C43" s="28">
        <v>15202</v>
      </c>
      <c r="D43" s="27" t="s">
        <v>95</v>
      </c>
      <c r="E43" s="37">
        <v>10000000</v>
      </c>
      <c r="F43" s="37">
        <v>10000000</v>
      </c>
      <c r="G43" s="35">
        <v>885845.74637037073</v>
      </c>
      <c r="H43" s="8"/>
      <c r="I43" s="35">
        <f t="shared" si="12"/>
        <v>455152.14637037041</v>
      </c>
      <c r="J43" s="35">
        <v>0</v>
      </c>
      <c r="K43" s="35">
        <v>128414.44999999998</v>
      </c>
      <c r="L43" s="35">
        <v>326737.6963703704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2">
        <f t="shared" si="1"/>
        <v>128414.44999999998</v>
      </c>
    </row>
    <row r="44" spans="1:22" ht="32.4" x14ac:dyDescent="0.3">
      <c r="A44" s="2"/>
      <c r="B44" s="5">
        <f t="shared" si="10"/>
        <v>0</v>
      </c>
      <c r="C44" s="28">
        <v>15401</v>
      </c>
      <c r="D44" s="27" t="s">
        <v>94</v>
      </c>
      <c r="E44" s="37">
        <v>0</v>
      </c>
      <c r="F44" s="37">
        <v>0</v>
      </c>
      <c r="G44" s="35">
        <v>0</v>
      </c>
      <c r="H44" s="8"/>
      <c r="I44" s="35">
        <f t="shared" si="12"/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2">
        <f t="shared" si="1"/>
        <v>0</v>
      </c>
    </row>
    <row r="45" spans="1:22" x14ac:dyDescent="0.3">
      <c r="A45" s="2"/>
      <c r="B45" s="5">
        <f t="shared" si="10"/>
        <v>-13842295.839999989</v>
      </c>
      <c r="C45" s="28">
        <v>15402</v>
      </c>
      <c r="D45" s="27" t="s">
        <v>93</v>
      </c>
      <c r="E45" s="37">
        <v>67552902</v>
      </c>
      <c r="F45" s="37">
        <v>67552902</v>
      </c>
      <c r="G45" s="35">
        <v>27880553.149999991</v>
      </c>
      <c r="H45" s="8"/>
      <c r="I45" s="35">
        <f t="shared" si="12"/>
        <v>14038257.310000002</v>
      </c>
      <c r="J45" s="35">
        <v>4506351.17</v>
      </c>
      <c r="K45" s="35">
        <v>4635533.8800000008</v>
      </c>
      <c r="L45" s="35">
        <v>4896372.2600000007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35">
        <v>0</v>
      </c>
      <c r="V45" s="2">
        <f t="shared" si="1"/>
        <v>9141885.0500000007</v>
      </c>
    </row>
    <row r="46" spans="1:22" x14ac:dyDescent="0.3">
      <c r="A46" s="2"/>
      <c r="B46" s="5">
        <f t="shared" si="10"/>
        <v>0</v>
      </c>
      <c r="C46" s="28">
        <v>15501</v>
      </c>
      <c r="D46" s="27" t="s">
        <v>92</v>
      </c>
      <c r="E46" s="37">
        <v>0</v>
      </c>
      <c r="F46" s="37">
        <v>0</v>
      </c>
      <c r="G46" s="35">
        <v>0</v>
      </c>
      <c r="H46" s="8"/>
      <c r="I46" s="35">
        <f t="shared" si="12"/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2">
        <f t="shared" si="1"/>
        <v>0</v>
      </c>
    </row>
    <row r="47" spans="1:22" x14ac:dyDescent="0.3">
      <c r="A47" s="2"/>
      <c r="B47" s="5">
        <f t="shared" si="10"/>
        <v>0</v>
      </c>
      <c r="C47" s="28">
        <v>15901</v>
      </c>
      <c r="D47" s="27" t="s">
        <v>91</v>
      </c>
      <c r="E47" s="37">
        <v>2728238</v>
      </c>
      <c r="F47" s="37">
        <v>2728238</v>
      </c>
      <c r="G47" s="35">
        <v>0</v>
      </c>
      <c r="H47" s="8"/>
      <c r="I47" s="35">
        <f t="shared" si="12"/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2">
        <f t="shared" si="1"/>
        <v>0</v>
      </c>
    </row>
    <row r="48" spans="1:22" x14ac:dyDescent="0.3">
      <c r="A48" s="2"/>
      <c r="C48" s="28"/>
      <c r="D48" s="27"/>
      <c r="E48" s="37"/>
      <c r="F48" s="37"/>
      <c r="G48" s="35"/>
      <c r="H48" s="8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2">
        <f t="shared" ref="V48:V79" si="13">+J48+K48</f>
        <v>0</v>
      </c>
    </row>
    <row r="49" spans="1:22" x14ac:dyDescent="0.3">
      <c r="A49" s="2"/>
      <c r="B49" s="5">
        <f>+I49-G49</f>
        <v>0</v>
      </c>
      <c r="C49" s="34">
        <v>1600</v>
      </c>
      <c r="D49" s="33" t="s">
        <v>90</v>
      </c>
      <c r="E49" s="31">
        <f>SUM(E50:E50)</f>
        <v>17731020</v>
      </c>
      <c r="F49" s="31">
        <f>SUM(F50:F50)</f>
        <v>17731020</v>
      </c>
      <c r="G49" s="43">
        <f>SUM(G50:G50)</f>
        <v>0</v>
      </c>
      <c r="H49" s="44">
        <f>+G49/$G$14</f>
        <v>0</v>
      </c>
      <c r="I49" s="43">
        <f t="shared" ref="I49:U49" si="14">SUM(I50:I50)</f>
        <v>0</v>
      </c>
      <c r="J49" s="43">
        <f t="shared" si="14"/>
        <v>0</v>
      </c>
      <c r="K49" s="43">
        <f t="shared" si="14"/>
        <v>0</v>
      </c>
      <c r="L49" s="43">
        <f t="shared" si="14"/>
        <v>0</v>
      </c>
      <c r="M49" s="43">
        <f t="shared" si="14"/>
        <v>0</v>
      </c>
      <c r="N49" s="43">
        <f t="shared" si="14"/>
        <v>0</v>
      </c>
      <c r="O49" s="43">
        <f t="shared" si="14"/>
        <v>0</v>
      </c>
      <c r="P49" s="43">
        <f t="shared" si="14"/>
        <v>0</v>
      </c>
      <c r="Q49" s="43">
        <f t="shared" si="14"/>
        <v>0</v>
      </c>
      <c r="R49" s="43">
        <f t="shared" si="14"/>
        <v>0</v>
      </c>
      <c r="S49" s="43">
        <f t="shared" si="14"/>
        <v>0</v>
      </c>
      <c r="T49" s="43">
        <f t="shared" si="14"/>
        <v>0</v>
      </c>
      <c r="U49" s="43">
        <f t="shared" si="14"/>
        <v>0</v>
      </c>
      <c r="V49" s="2">
        <f t="shared" si="13"/>
        <v>0</v>
      </c>
    </row>
    <row r="50" spans="1:22" x14ac:dyDescent="0.3">
      <c r="A50" s="2"/>
      <c r="B50" s="5">
        <f>+I50-G50</f>
        <v>0</v>
      </c>
      <c r="C50" s="28">
        <v>16101</v>
      </c>
      <c r="D50" s="27" t="s">
        <v>89</v>
      </c>
      <c r="E50" s="37">
        <v>17731020</v>
      </c>
      <c r="F50" s="37">
        <v>17731020</v>
      </c>
      <c r="G50" s="35">
        <v>0</v>
      </c>
      <c r="H50" s="8"/>
      <c r="I50" s="35">
        <f>SUM(J50:U50)</f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2">
        <f t="shared" si="13"/>
        <v>0</v>
      </c>
    </row>
    <row r="51" spans="1:22" x14ac:dyDescent="0.3">
      <c r="A51" s="2"/>
      <c r="C51" s="28"/>
      <c r="D51" s="27"/>
      <c r="E51" s="37"/>
      <c r="F51" s="37"/>
      <c r="G51" s="35"/>
      <c r="H51" s="8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2">
        <f t="shared" si="13"/>
        <v>0</v>
      </c>
    </row>
    <row r="52" spans="1:22" x14ac:dyDescent="0.3">
      <c r="A52" s="2"/>
      <c r="B52" s="5">
        <f>+I52-G52</f>
        <v>0</v>
      </c>
      <c r="C52" s="34">
        <v>1700</v>
      </c>
      <c r="D52" s="33" t="s">
        <v>88</v>
      </c>
      <c r="E52" s="31">
        <f>SUM(E53:E53)</f>
        <v>0</v>
      </c>
      <c r="F52" s="31">
        <f>SUM(F53:F53)</f>
        <v>0</v>
      </c>
      <c r="G52" s="43">
        <f>SUM(G53:G53)</f>
        <v>0</v>
      </c>
      <c r="H52" s="44">
        <f>+G52/$G$14</f>
        <v>0</v>
      </c>
      <c r="I52" s="43">
        <f t="shared" ref="I52:U52" si="15">SUM(I53:I53)</f>
        <v>0</v>
      </c>
      <c r="J52" s="43">
        <f t="shared" si="15"/>
        <v>0</v>
      </c>
      <c r="K52" s="43">
        <f t="shared" si="15"/>
        <v>0</v>
      </c>
      <c r="L52" s="43">
        <f t="shared" si="15"/>
        <v>0</v>
      </c>
      <c r="M52" s="43">
        <f t="shared" si="15"/>
        <v>0</v>
      </c>
      <c r="N52" s="43">
        <f t="shared" si="15"/>
        <v>0</v>
      </c>
      <c r="O52" s="43">
        <f t="shared" si="15"/>
        <v>0</v>
      </c>
      <c r="P52" s="43">
        <f t="shared" si="15"/>
        <v>0</v>
      </c>
      <c r="Q52" s="43">
        <f t="shared" si="15"/>
        <v>0</v>
      </c>
      <c r="R52" s="43">
        <f t="shared" si="15"/>
        <v>0</v>
      </c>
      <c r="S52" s="43">
        <f t="shared" si="15"/>
        <v>0</v>
      </c>
      <c r="T52" s="43">
        <f t="shared" si="15"/>
        <v>0</v>
      </c>
      <c r="U52" s="43">
        <f t="shared" si="15"/>
        <v>0</v>
      </c>
      <c r="V52" s="2">
        <f t="shared" si="13"/>
        <v>0</v>
      </c>
    </row>
    <row r="53" spans="1:22" x14ac:dyDescent="0.3">
      <c r="A53" s="2"/>
      <c r="B53" s="5">
        <f>+I53-G53</f>
        <v>0</v>
      </c>
      <c r="C53" s="28">
        <v>17101</v>
      </c>
      <c r="D53" s="27" t="s">
        <v>87</v>
      </c>
      <c r="E53" s="37">
        <v>0</v>
      </c>
      <c r="F53" s="37">
        <v>0</v>
      </c>
      <c r="G53" s="35">
        <v>0</v>
      </c>
      <c r="H53" s="8"/>
      <c r="I53" s="35">
        <f>SUM(J53:U53)</f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2">
        <f t="shared" si="13"/>
        <v>0</v>
      </c>
    </row>
    <row r="54" spans="1:22" x14ac:dyDescent="0.3">
      <c r="A54" s="2"/>
      <c r="C54" s="28"/>
      <c r="D54" s="27"/>
      <c r="E54" s="37"/>
      <c r="F54" s="37"/>
      <c r="G54" s="35"/>
      <c r="H54" s="8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2">
        <f t="shared" si="13"/>
        <v>0</v>
      </c>
    </row>
    <row r="55" spans="1:22" x14ac:dyDescent="0.3">
      <c r="A55" s="2"/>
      <c r="C55" s="28"/>
      <c r="D55" s="27"/>
      <c r="E55" s="31"/>
      <c r="F55" s="31"/>
      <c r="G55" s="43"/>
      <c r="H55" s="44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2">
        <f t="shared" si="13"/>
        <v>0</v>
      </c>
    </row>
    <row r="56" spans="1:22" x14ac:dyDescent="0.3">
      <c r="A56" s="2"/>
      <c r="B56" s="5">
        <f>+I56-G56</f>
        <v>-60090.25</v>
      </c>
      <c r="C56" s="34">
        <v>2000</v>
      </c>
      <c r="D56" s="33" t="s">
        <v>86</v>
      </c>
      <c r="E56" s="31">
        <f>SUM(E58,E64,E68,E71,E74,,E77)</f>
        <v>1975223</v>
      </c>
      <c r="F56" s="31">
        <f>SUM(F58,F64,F68,F71,F74,,F77)</f>
        <v>1975223</v>
      </c>
      <c r="G56" s="43">
        <f>SUM(G58,G64,G68,G71,G74,,G77)</f>
        <v>75783.14</v>
      </c>
      <c r="H56" s="44">
        <f>+G56/$G$14</f>
        <v>3.9786181348030542E-4</v>
      </c>
      <c r="I56" s="43">
        <f t="shared" ref="I56:U56" si="16">SUM(I58,I64,I68,I71,I74,,I77)</f>
        <v>15692.89</v>
      </c>
      <c r="J56" s="43">
        <f t="shared" si="16"/>
        <v>3088.79</v>
      </c>
      <c r="K56" s="43">
        <f t="shared" si="16"/>
        <v>7642.01</v>
      </c>
      <c r="L56" s="43">
        <f t="shared" si="16"/>
        <v>2967.8199999999997</v>
      </c>
      <c r="M56" s="43">
        <f t="shared" si="16"/>
        <v>1994.27</v>
      </c>
      <c r="N56" s="43">
        <f t="shared" si="16"/>
        <v>0</v>
      </c>
      <c r="O56" s="43">
        <f t="shared" si="16"/>
        <v>0</v>
      </c>
      <c r="P56" s="43">
        <f t="shared" si="16"/>
        <v>0</v>
      </c>
      <c r="Q56" s="43">
        <f t="shared" si="16"/>
        <v>0</v>
      </c>
      <c r="R56" s="43">
        <f t="shared" si="16"/>
        <v>0</v>
      </c>
      <c r="S56" s="43">
        <f t="shared" si="16"/>
        <v>0</v>
      </c>
      <c r="T56" s="43">
        <f t="shared" si="16"/>
        <v>0</v>
      </c>
      <c r="U56" s="43">
        <f t="shared" si="16"/>
        <v>0</v>
      </c>
      <c r="V56" s="2">
        <f t="shared" si="13"/>
        <v>10730.8</v>
      </c>
    </row>
    <row r="57" spans="1:22" x14ac:dyDescent="0.3">
      <c r="A57" s="2"/>
      <c r="C57" s="28"/>
      <c r="D57" s="27"/>
      <c r="E57" s="37"/>
      <c r="F57" s="37"/>
      <c r="G57" s="35"/>
      <c r="H57" s="8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2">
        <f t="shared" si="13"/>
        <v>0</v>
      </c>
    </row>
    <row r="58" spans="1:22" ht="32.4" x14ac:dyDescent="0.3">
      <c r="A58" s="2"/>
      <c r="B58" s="5">
        <f>+I58-G58</f>
        <v>-15007.980000000001</v>
      </c>
      <c r="C58" s="34">
        <v>2100</v>
      </c>
      <c r="D58" s="33" t="s">
        <v>85</v>
      </c>
      <c r="E58" s="31">
        <f>SUM(E59:E62)</f>
        <v>1817223</v>
      </c>
      <c r="F58" s="31">
        <f>SUM(F59:F62)</f>
        <v>1817223</v>
      </c>
      <c r="G58" s="43">
        <f>SUM(G59:G62)</f>
        <v>19288.490000000002</v>
      </c>
      <c r="H58" s="44">
        <f>+G58/$G$14</f>
        <v>1.0126465610552344E-4</v>
      </c>
      <c r="I58" s="43">
        <f t="shared" ref="I58:U58" si="17">SUM(I59:I62)</f>
        <v>4280.51</v>
      </c>
      <c r="J58" s="43">
        <f t="shared" si="17"/>
        <v>3088.79</v>
      </c>
      <c r="K58" s="43">
        <f t="shared" si="17"/>
        <v>859.05000000000007</v>
      </c>
      <c r="L58" s="43">
        <f t="shared" si="17"/>
        <v>0</v>
      </c>
      <c r="M58" s="43">
        <f t="shared" si="17"/>
        <v>332.66999999999996</v>
      </c>
      <c r="N58" s="43">
        <f t="shared" si="17"/>
        <v>0</v>
      </c>
      <c r="O58" s="43">
        <f t="shared" si="17"/>
        <v>0</v>
      </c>
      <c r="P58" s="43">
        <f t="shared" si="17"/>
        <v>0</v>
      </c>
      <c r="Q58" s="43">
        <f t="shared" si="17"/>
        <v>0</v>
      </c>
      <c r="R58" s="43">
        <f t="shared" si="17"/>
        <v>0</v>
      </c>
      <c r="S58" s="43">
        <f t="shared" si="17"/>
        <v>0</v>
      </c>
      <c r="T58" s="43">
        <f t="shared" si="17"/>
        <v>0</v>
      </c>
      <c r="U58" s="43">
        <f t="shared" si="17"/>
        <v>0</v>
      </c>
      <c r="V58" s="2">
        <f t="shared" si="13"/>
        <v>3947.84</v>
      </c>
    </row>
    <row r="59" spans="1:22" x14ac:dyDescent="0.3">
      <c r="A59" s="2"/>
      <c r="B59" s="5">
        <f>+I59-G59</f>
        <v>-2076.9499999999998</v>
      </c>
      <c r="C59" s="28">
        <v>21101</v>
      </c>
      <c r="D59" s="27" t="s">
        <v>84</v>
      </c>
      <c r="E59" s="37">
        <v>1457499</v>
      </c>
      <c r="F59" s="37">
        <v>1457499</v>
      </c>
      <c r="G59" s="35">
        <v>5552.37</v>
      </c>
      <c r="H59" s="8"/>
      <c r="I59" s="35">
        <f>SUM(J59:U59)</f>
        <v>3475.42</v>
      </c>
      <c r="J59" s="35">
        <v>3088.79</v>
      </c>
      <c r="K59" s="35">
        <v>130.6</v>
      </c>
      <c r="L59" s="35">
        <v>0</v>
      </c>
      <c r="M59" s="35">
        <v>256.02999999999997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2">
        <f t="shared" si="13"/>
        <v>3219.39</v>
      </c>
    </row>
    <row r="60" spans="1:22" ht="32.4" x14ac:dyDescent="0.3">
      <c r="A60" s="2"/>
      <c r="B60" s="5">
        <f>+I60-G60</f>
        <v>0</v>
      </c>
      <c r="C60" s="28">
        <v>21401</v>
      </c>
      <c r="D60" s="27" t="s">
        <v>83</v>
      </c>
      <c r="E60" s="37">
        <v>27500</v>
      </c>
      <c r="F60" s="37">
        <v>27500</v>
      </c>
      <c r="G60" s="35">
        <v>76.64</v>
      </c>
      <c r="H60" s="8"/>
      <c r="I60" s="35">
        <f>SUM(J60:U60)</f>
        <v>76.64</v>
      </c>
      <c r="J60" s="35">
        <v>0</v>
      </c>
      <c r="K60" s="35">
        <v>0</v>
      </c>
      <c r="L60" s="35">
        <v>0</v>
      </c>
      <c r="M60" s="35">
        <v>76.64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2">
        <f t="shared" si="13"/>
        <v>0</v>
      </c>
    </row>
    <row r="61" spans="1:22" x14ac:dyDescent="0.3">
      <c r="A61" s="2"/>
      <c r="B61" s="5">
        <f>+I61-G61</f>
        <v>-12931.03</v>
      </c>
      <c r="C61" s="28">
        <v>21501</v>
      </c>
      <c r="D61" s="27" t="s">
        <v>82</v>
      </c>
      <c r="E61" s="37">
        <v>70000</v>
      </c>
      <c r="F61" s="37">
        <v>70000</v>
      </c>
      <c r="G61" s="35">
        <v>12931.03</v>
      </c>
      <c r="H61" s="8"/>
      <c r="I61" s="35">
        <f>SUM(J61:U61)</f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2">
        <f t="shared" si="13"/>
        <v>0</v>
      </c>
    </row>
    <row r="62" spans="1:22" x14ac:dyDescent="0.3">
      <c r="A62" s="2"/>
      <c r="B62" s="5">
        <f>+I62-G62</f>
        <v>0</v>
      </c>
      <c r="C62" s="28">
        <v>21601</v>
      </c>
      <c r="D62" s="27" t="s">
        <v>81</v>
      </c>
      <c r="E62" s="37">
        <v>262224</v>
      </c>
      <c r="F62" s="37">
        <v>262224</v>
      </c>
      <c r="G62" s="35">
        <v>728.45</v>
      </c>
      <c r="H62" s="8"/>
      <c r="I62" s="35">
        <f>SUM(J62:U62)</f>
        <v>728.45</v>
      </c>
      <c r="J62" s="35">
        <v>0</v>
      </c>
      <c r="K62" s="35">
        <v>728.45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2">
        <f t="shared" si="13"/>
        <v>728.45</v>
      </c>
    </row>
    <row r="63" spans="1:22" x14ac:dyDescent="0.3">
      <c r="A63" s="2"/>
      <c r="C63" s="28"/>
      <c r="D63" s="27"/>
      <c r="E63" s="37"/>
      <c r="F63" s="37"/>
      <c r="G63" s="35"/>
      <c r="H63" s="8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2">
        <f t="shared" si="13"/>
        <v>0</v>
      </c>
    </row>
    <row r="64" spans="1:22" x14ac:dyDescent="0.3">
      <c r="A64" s="2"/>
      <c r="B64" s="5">
        <f>+I64-G64</f>
        <v>-3388.58</v>
      </c>
      <c r="C64" s="34">
        <v>2200</v>
      </c>
      <c r="D64" s="33" t="s">
        <v>80</v>
      </c>
      <c r="E64" s="31">
        <f>SUM(E65:E66)</f>
        <v>0</v>
      </c>
      <c r="F64" s="31">
        <f>SUM(F65:F66)</f>
        <v>0</v>
      </c>
      <c r="G64" s="29">
        <f>SUM(G65:G66)</f>
        <v>4594.66</v>
      </c>
      <c r="H64" s="30">
        <f>+G64/$G$14</f>
        <v>2.4121984915449797E-5</v>
      </c>
      <c r="I64" s="29">
        <f t="shared" ref="I64:U64" si="18">SUM(I65:I66)</f>
        <v>1206.08</v>
      </c>
      <c r="J64" s="29">
        <f t="shared" si="18"/>
        <v>0</v>
      </c>
      <c r="K64" s="29">
        <f t="shared" si="18"/>
        <v>0</v>
      </c>
      <c r="L64" s="29">
        <f t="shared" si="18"/>
        <v>1206.08</v>
      </c>
      <c r="M64" s="29">
        <f t="shared" si="18"/>
        <v>0</v>
      </c>
      <c r="N64" s="29">
        <f t="shared" si="18"/>
        <v>0</v>
      </c>
      <c r="O64" s="29">
        <f t="shared" si="18"/>
        <v>0</v>
      </c>
      <c r="P64" s="29">
        <f t="shared" si="18"/>
        <v>0</v>
      </c>
      <c r="Q64" s="29">
        <f t="shared" si="18"/>
        <v>0</v>
      </c>
      <c r="R64" s="29">
        <f t="shared" si="18"/>
        <v>0</v>
      </c>
      <c r="S64" s="29">
        <f t="shared" si="18"/>
        <v>0</v>
      </c>
      <c r="T64" s="29">
        <f t="shared" si="18"/>
        <v>0</v>
      </c>
      <c r="U64" s="29">
        <f t="shared" si="18"/>
        <v>0</v>
      </c>
      <c r="V64" s="2">
        <f t="shared" si="13"/>
        <v>0</v>
      </c>
    </row>
    <row r="65" spans="1:22" ht="32.4" x14ac:dyDescent="0.3">
      <c r="A65" s="2"/>
      <c r="B65" s="5">
        <f>+I65-G65</f>
        <v>-3388.58</v>
      </c>
      <c r="C65" s="28">
        <v>22104</v>
      </c>
      <c r="D65" s="27" t="s">
        <v>79</v>
      </c>
      <c r="E65" s="37">
        <v>0</v>
      </c>
      <c r="F65" s="37">
        <v>0</v>
      </c>
      <c r="G65" s="36">
        <v>4594.66</v>
      </c>
      <c r="H65" s="23"/>
      <c r="I65" s="36">
        <f>SUM(J65:U65)</f>
        <v>1206.08</v>
      </c>
      <c r="J65" s="35">
        <v>0</v>
      </c>
      <c r="K65" s="35">
        <v>0</v>
      </c>
      <c r="L65" s="35">
        <v>1206.08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2">
        <f t="shared" si="13"/>
        <v>0</v>
      </c>
    </row>
    <row r="66" spans="1:22" x14ac:dyDescent="0.3">
      <c r="A66" s="2"/>
      <c r="B66" s="5">
        <f>+I66-G66</f>
        <v>0</v>
      </c>
      <c r="C66" s="28">
        <v>22301</v>
      </c>
      <c r="D66" s="27" t="s">
        <v>78</v>
      </c>
      <c r="E66" s="37">
        <v>0</v>
      </c>
      <c r="F66" s="37">
        <v>0</v>
      </c>
      <c r="G66" s="36">
        <v>0</v>
      </c>
      <c r="H66" s="23"/>
      <c r="I66" s="36">
        <f>SUM(J66:U66)</f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2">
        <f t="shared" si="13"/>
        <v>0</v>
      </c>
    </row>
    <row r="67" spans="1:22" x14ac:dyDescent="0.3">
      <c r="A67" s="2"/>
      <c r="C67" s="28"/>
      <c r="D67" s="27"/>
      <c r="E67" s="37"/>
      <c r="F67" s="37"/>
      <c r="G67" s="36"/>
      <c r="H67" s="23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2">
        <f t="shared" si="13"/>
        <v>0</v>
      </c>
    </row>
    <row r="68" spans="1:22" ht="32.4" x14ac:dyDescent="0.3">
      <c r="A68" s="2"/>
      <c r="B68" s="5">
        <f>+I68-G68</f>
        <v>-26211.200000000001</v>
      </c>
      <c r="C68" s="34">
        <v>2400</v>
      </c>
      <c r="D68" s="33" t="s">
        <v>77</v>
      </c>
      <c r="E68" s="31">
        <f>SUM(E69:E70)</f>
        <v>0</v>
      </c>
      <c r="F68" s="31">
        <f>SUM(F69:F70)</f>
        <v>0</v>
      </c>
      <c r="G68" s="29">
        <f>SUM(G69:G70)</f>
        <v>28797.41</v>
      </c>
      <c r="H68" s="30">
        <f>+G68/$G$14</f>
        <v>1.51186527321722E-4</v>
      </c>
      <c r="I68" s="29">
        <f t="shared" ref="I68:U68" si="19">SUM(I69:I70)</f>
        <v>2586.21</v>
      </c>
      <c r="J68" s="29">
        <f t="shared" si="19"/>
        <v>0</v>
      </c>
      <c r="K68" s="29">
        <f t="shared" si="19"/>
        <v>2586.21</v>
      </c>
      <c r="L68" s="29">
        <f t="shared" si="19"/>
        <v>0</v>
      </c>
      <c r="M68" s="29">
        <f t="shared" si="19"/>
        <v>0</v>
      </c>
      <c r="N68" s="29">
        <f t="shared" si="19"/>
        <v>0</v>
      </c>
      <c r="O68" s="29">
        <f t="shared" si="19"/>
        <v>0</v>
      </c>
      <c r="P68" s="29">
        <f t="shared" si="19"/>
        <v>0</v>
      </c>
      <c r="Q68" s="29">
        <f t="shared" si="19"/>
        <v>0</v>
      </c>
      <c r="R68" s="29">
        <f t="shared" si="19"/>
        <v>0</v>
      </c>
      <c r="S68" s="29">
        <f t="shared" si="19"/>
        <v>0</v>
      </c>
      <c r="T68" s="29">
        <f t="shared" si="19"/>
        <v>0</v>
      </c>
      <c r="U68" s="29">
        <f t="shared" si="19"/>
        <v>0</v>
      </c>
      <c r="V68" s="2">
        <f t="shared" si="13"/>
        <v>2586.21</v>
      </c>
    </row>
    <row r="69" spans="1:22" x14ac:dyDescent="0.3">
      <c r="A69" s="2"/>
      <c r="B69" s="5">
        <f>+I69-G69</f>
        <v>-26211.200000000001</v>
      </c>
      <c r="C69" s="28">
        <v>24601</v>
      </c>
      <c r="D69" s="27" t="s">
        <v>76</v>
      </c>
      <c r="E69" s="37">
        <v>0</v>
      </c>
      <c r="F69" s="37">
        <v>0</v>
      </c>
      <c r="G69" s="36">
        <v>28797.41</v>
      </c>
      <c r="H69" s="23"/>
      <c r="I69" s="36">
        <f>SUM(J69:U69)</f>
        <v>2586.21</v>
      </c>
      <c r="J69" s="35">
        <v>0</v>
      </c>
      <c r="K69" s="35">
        <v>2586.21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2">
        <f t="shared" si="13"/>
        <v>2586.21</v>
      </c>
    </row>
    <row r="70" spans="1:22" x14ac:dyDescent="0.3">
      <c r="A70" s="2"/>
      <c r="C70" s="28"/>
      <c r="D70" s="27"/>
      <c r="E70" s="37"/>
      <c r="F70" s="37"/>
      <c r="G70" s="36"/>
      <c r="H70" s="23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2">
        <f t="shared" si="13"/>
        <v>0</v>
      </c>
    </row>
    <row r="71" spans="1:22" ht="32.4" x14ac:dyDescent="0.3">
      <c r="A71" s="2"/>
      <c r="B71" s="5">
        <f>+I71-G71</f>
        <v>-14319</v>
      </c>
      <c r="C71" s="34">
        <v>2500</v>
      </c>
      <c r="D71" s="33" t="s">
        <v>75</v>
      </c>
      <c r="E71" s="31">
        <f>SUM(E72:E72)</f>
        <v>50000</v>
      </c>
      <c r="F71" s="31">
        <f>SUM(F72:F72)</f>
        <v>50000</v>
      </c>
      <c r="G71" s="29">
        <f>SUM(G72:G72)</f>
        <v>14319</v>
      </c>
      <c r="H71" s="30">
        <f>+G71/$G$14</f>
        <v>7.5174812065381474E-5</v>
      </c>
      <c r="I71" s="29">
        <f t="shared" ref="I71:U71" si="20">SUM(I72:I72)</f>
        <v>0</v>
      </c>
      <c r="J71" s="29">
        <f t="shared" si="20"/>
        <v>0</v>
      </c>
      <c r="K71" s="29">
        <f t="shared" si="20"/>
        <v>0</v>
      </c>
      <c r="L71" s="29">
        <f t="shared" si="20"/>
        <v>0</v>
      </c>
      <c r="M71" s="29">
        <f t="shared" si="20"/>
        <v>0</v>
      </c>
      <c r="N71" s="29">
        <f t="shared" si="20"/>
        <v>0</v>
      </c>
      <c r="O71" s="29">
        <f t="shared" si="20"/>
        <v>0</v>
      </c>
      <c r="P71" s="29">
        <f t="shared" si="20"/>
        <v>0</v>
      </c>
      <c r="Q71" s="29">
        <f t="shared" si="20"/>
        <v>0</v>
      </c>
      <c r="R71" s="29">
        <f t="shared" si="20"/>
        <v>0</v>
      </c>
      <c r="S71" s="29">
        <f t="shared" si="20"/>
        <v>0</v>
      </c>
      <c r="T71" s="29">
        <f t="shared" si="20"/>
        <v>0</v>
      </c>
      <c r="U71" s="29">
        <f t="shared" si="20"/>
        <v>0</v>
      </c>
      <c r="V71" s="2">
        <f t="shared" si="13"/>
        <v>0</v>
      </c>
    </row>
    <row r="72" spans="1:22" x14ac:dyDescent="0.3">
      <c r="A72" s="2"/>
      <c r="B72" s="5">
        <f>+I72-G72</f>
        <v>-14319</v>
      </c>
      <c r="C72" s="28">
        <v>25301</v>
      </c>
      <c r="D72" s="27" t="s">
        <v>74</v>
      </c>
      <c r="E72" s="37">
        <v>50000</v>
      </c>
      <c r="F72" s="37">
        <v>50000</v>
      </c>
      <c r="G72" s="36">
        <v>14319</v>
      </c>
      <c r="H72" s="23"/>
      <c r="I72" s="36">
        <f>SUM(J72:U72)</f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2">
        <f t="shared" si="13"/>
        <v>0</v>
      </c>
    </row>
    <row r="73" spans="1:22" x14ac:dyDescent="0.3">
      <c r="A73" s="2"/>
      <c r="C73" s="28"/>
      <c r="D73" s="27"/>
      <c r="E73" s="37"/>
      <c r="F73" s="37"/>
      <c r="G73" s="36"/>
      <c r="H73" s="23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2">
        <f t="shared" si="13"/>
        <v>0</v>
      </c>
    </row>
    <row r="74" spans="1:22" x14ac:dyDescent="0.3">
      <c r="A74" s="2"/>
      <c r="B74" s="5">
        <f>+I74-G74</f>
        <v>-1163.4899999999998</v>
      </c>
      <c r="C74" s="34">
        <v>2600</v>
      </c>
      <c r="D74" s="33" t="s">
        <v>73</v>
      </c>
      <c r="E74" s="31">
        <f>SUM(E75:E75)</f>
        <v>108000</v>
      </c>
      <c r="F74" s="31">
        <f>SUM(F75:F75)</f>
        <v>108000</v>
      </c>
      <c r="G74" s="29">
        <f>SUM(G75:G75)</f>
        <v>8783.58</v>
      </c>
      <c r="H74" s="30">
        <f>+G74/$G$14</f>
        <v>4.6113833072228745E-5</v>
      </c>
      <c r="I74" s="29">
        <f t="shared" ref="I74:U74" si="21">SUM(I75:I75)</f>
        <v>7620.09</v>
      </c>
      <c r="J74" s="29">
        <f t="shared" si="21"/>
        <v>0</v>
      </c>
      <c r="K74" s="29">
        <f t="shared" si="21"/>
        <v>4196.75</v>
      </c>
      <c r="L74" s="29">
        <f t="shared" si="21"/>
        <v>1761.74</v>
      </c>
      <c r="M74" s="29">
        <f t="shared" si="21"/>
        <v>1661.6</v>
      </c>
      <c r="N74" s="29">
        <f t="shared" si="21"/>
        <v>0</v>
      </c>
      <c r="O74" s="29">
        <f t="shared" si="21"/>
        <v>0</v>
      </c>
      <c r="P74" s="29">
        <f t="shared" si="21"/>
        <v>0</v>
      </c>
      <c r="Q74" s="29">
        <f t="shared" si="21"/>
        <v>0</v>
      </c>
      <c r="R74" s="29">
        <f t="shared" si="21"/>
        <v>0</v>
      </c>
      <c r="S74" s="29">
        <f t="shared" si="21"/>
        <v>0</v>
      </c>
      <c r="T74" s="29">
        <f t="shared" si="21"/>
        <v>0</v>
      </c>
      <c r="U74" s="29">
        <f t="shared" si="21"/>
        <v>0</v>
      </c>
      <c r="V74" s="2">
        <f t="shared" si="13"/>
        <v>4196.75</v>
      </c>
    </row>
    <row r="75" spans="1:22" ht="48.6" x14ac:dyDescent="0.3">
      <c r="A75" s="2"/>
      <c r="B75" s="5">
        <f>+I75-G75</f>
        <v>-1163.4899999999998</v>
      </c>
      <c r="C75" s="28">
        <v>26103</v>
      </c>
      <c r="D75" s="27" t="s">
        <v>72</v>
      </c>
      <c r="E75" s="37">
        <v>108000</v>
      </c>
      <c r="F75" s="37">
        <v>108000</v>
      </c>
      <c r="G75" s="36">
        <v>8783.58</v>
      </c>
      <c r="H75" s="23"/>
      <c r="I75" s="36">
        <f>SUM(J75:U75)</f>
        <v>7620.09</v>
      </c>
      <c r="J75" s="35">
        <v>0</v>
      </c>
      <c r="K75" s="35">
        <v>4196.75</v>
      </c>
      <c r="L75" s="35">
        <v>1761.74</v>
      </c>
      <c r="M75" s="35">
        <v>1661.6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2">
        <f t="shared" si="13"/>
        <v>4196.75</v>
      </c>
    </row>
    <row r="76" spans="1:22" x14ac:dyDescent="0.3">
      <c r="A76" s="2"/>
      <c r="C76" s="28"/>
      <c r="D76" s="27"/>
      <c r="E76" s="37"/>
      <c r="F76" s="37"/>
      <c r="G76" s="36"/>
      <c r="H76" s="23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2">
        <f t="shared" si="13"/>
        <v>0</v>
      </c>
    </row>
    <row r="77" spans="1:22" ht="32.4" x14ac:dyDescent="0.3">
      <c r="A77" s="2"/>
      <c r="B77" s="5">
        <f>+I77-G77</f>
        <v>0</v>
      </c>
      <c r="C77" s="34">
        <v>2700</v>
      </c>
      <c r="D77" s="33" t="s">
        <v>71</v>
      </c>
      <c r="E77" s="31">
        <f>SUM(E78:E78)</f>
        <v>0</v>
      </c>
      <c r="F77" s="31">
        <f>SUM(F78:F78)</f>
        <v>0</v>
      </c>
      <c r="G77" s="29">
        <f>SUM(G78:G78)</f>
        <v>0</v>
      </c>
      <c r="H77" s="30">
        <f>+G77/$G$14</f>
        <v>0</v>
      </c>
      <c r="I77" s="29">
        <f t="shared" ref="I77:U77" si="22">SUM(I78:I78)</f>
        <v>0</v>
      </c>
      <c r="J77" s="29">
        <f t="shared" si="22"/>
        <v>0</v>
      </c>
      <c r="K77" s="29">
        <f t="shared" si="22"/>
        <v>0</v>
      </c>
      <c r="L77" s="29">
        <f t="shared" si="22"/>
        <v>0</v>
      </c>
      <c r="M77" s="29">
        <f t="shared" si="22"/>
        <v>0</v>
      </c>
      <c r="N77" s="29">
        <f t="shared" si="22"/>
        <v>0</v>
      </c>
      <c r="O77" s="29">
        <f t="shared" si="22"/>
        <v>0</v>
      </c>
      <c r="P77" s="29">
        <f t="shared" si="22"/>
        <v>0</v>
      </c>
      <c r="Q77" s="29">
        <f t="shared" si="22"/>
        <v>0</v>
      </c>
      <c r="R77" s="29">
        <f t="shared" si="22"/>
        <v>0</v>
      </c>
      <c r="S77" s="29">
        <f t="shared" si="22"/>
        <v>0</v>
      </c>
      <c r="T77" s="29">
        <f t="shared" si="22"/>
        <v>0</v>
      </c>
      <c r="U77" s="29">
        <f t="shared" si="22"/>
        <v>0</v>
      </c>
      <c r="V77" s="2">
        <f t="shared" si="13"/>
        <v>0</v>
      </c>
    </row>
    <row r="78" spans="1:22" x14ac:dyDescent="0.3">
      <c r="A78" s="2"/>
      <c r="B78" s="5">
        <f>+I78-G78</f>
        <v>0</v>
      </c>
      <c r="C78" s="28">
        <v>27101</v>
      </c>
      <c r="D78" s="27" t="s">
        <v>70</v>
      </c>
      <c r="E78" s="37">
        <v>0</v>
      </c>
      <c r="F78" s="37">
        <v>0</v>
      </c>
      <c r="G78" s="36">
        <v>0</v>
      </c>
      <c r="H78" s="23"/>
      <c r="I78" s="36">
        <f>SUM(J78:U78)</f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2">
        <f t="shared" si="13"/>
        <v>0</v>
      </c>
    </row>
    <row r="79" spans="1:22" ht="17.399999999999999" customHeight="1" x14ac:dyDescent="0.3">
      <c r="A79" s="2"/>
      <c r="C79" s="28"/>
      <c r="D79" s="27"/>
      <c r="E79" s="37"/>
      <c r="F79" s="37"/>
      <c r="G79" s="36"/>
      <c r="H79" s="23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2">
        <f t="shared" si="13"/>
        <v>0</v>
      </c>
    </row>
    <row r="80" spans="1:22" x14ac:dyDescent="0.3">
      <c r="A80" s="2"/>
      <c r="B80" s="5">
        <f>+I80-G80</f>
        <v>-51801487.75999999</v>
      </c>
      <c r="C80" s="34">
        <v>3000</v>
      </c>
      <c r="D80" s="33" t="s">
        <v>69</v>
      </c>
      <c r="E80" s="31">
        <f>SUM(E82,E95,,E105,E120,E125,E134,E138,E144,E147)</f>
        <v>659057990</v>
      </c>
      <c r="F80" s="31">
        <f>SUM(F82,F95,,F105,F120,F125,F134,F138,F144,F147)</f>
        <v>659057990</v>
      </c>
      <c r="G80" s="29">
        <f>SUM(G82,G95,,G105,G120,G125,G134,G138,G144,G147)</f>
        <v>70862078.849999994</v>
      </c>
      <c r="H80" s="30">
        <f>+G80/$G$14</f>
        <v>0.37202622111257722</v>
      </c>
      <c r="I80" s="29">
        <f t="shared" ref="I80:U80" si="23">SUM(I82,I95,,I105,I120,I125,I134,I138,I144,I147)</f>
        <v>19060591.090000004</v>
      </c>
      <c r="J80" s="29">
        <f t="shared" si="23"/>
        <v>1924695.19</v>
      </c>
      <c r="K80" s="29">
        <f t="shared" si="23"/>
        <v>2591776.31</v>
      </c>
      <c r="L80" s="29">
        <f t="shared" si="23"/>
        <v>13587419.43</v>
      </c>
      <c r="M80" s="29">
        <f t="shared" si="23"/>
        <v>956700.15999999992</v>
      </c>
      <c r="N80" s="29">
        <f t="shared" si="23"/>
        <v>0</v>
      </c>
      <c r="O80" s="29">
        <f t="shared" si="23"/>
        <v>0</v>
      </c>
      <c r="P80" s="29">
        <f t="shared" si="23"/>
        <v>0</v>
      </c>
      <c r="Q80" s="29">
        <f t="shared" si="23"/>
        <v>0</v>
      </c>
      <c r="R80" s="29">
        <f t="shared" si="23"/>
        <v>0</v>
      </c>
      <c r="S80" s="29">
        <f t="shared" si="23"/>
        <v>0</v>
      </c>
      <c r="T80" s="29">
        <f t="shared" si="23"/>
        <v>0</v>
      </c>
      <c r="U80" s="29">
        <f t="shared" si="23"/>
        <v>0</v>
      </c>
      <c r="V80" s="2">
        <f t="shared" ref="V80:V111" si="24">+J80+K80</f>
        <v>4516471.5</v>
      </c>
    </row>
    <row r="81" spans="1:22" x14ac:dyDescent="0.3">
      <c r="A81" s="2"/>
      <c r="C81" s="28"/>
      <c r="D81" s="27"/>
      <c r="E81" s="38"/>
      <c r="F81" s="37"/>
      <c r="G81" s="36"/>
      <c r="H81" s="23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2">
        <f t="shared" si="24"/>
        <v>0</v>
      </c>
    </row>
    <row r="82" spans="1:22" x14ac:dyDescent="0.3">
      <c r="A82" s="2"/>
      <c r="B82" s="5">
        <f t="shared" ref="B82:B90" si="25">+I82-G82</f>
        <v>-26840061.219999999</v>
      </c>
      <c r="C82" s="34">
        <v>3100</v>
      </c>
      <c r="D82" s="33" t="s">
        <v>68</v>
      </c>
      <c r="E82" s="32">
        <f>SUM(E83:E93)</f>
        <v>147516485</v>
      </c>
      <c r="F82" s="31">
        <f>SUM(F83:F93)</f>
        <v>147516485</v>
      </c>
      <c r="G82" s="29">
        <f>SUM(G83:G93)</f>
        <v>36913124.100000001</v>
      </c>
      <c r="H82" s="30">
        <f>+G82/$G$14</f>
        <v>0.19379406152410111</v>
      </c>
      <c r="I82" s="29">
        <f t="shared" ref="I82:U82" si="26">SUM(I83:I93)</f>
        <v>10073062.880000001</v>
      </c>
      <c r="J82" s="29">
        <f t="shared" si="26"/>
        <v>417865.47</v>
      </c>
      <c r="K82" s="29">
        <f t="shared" si="26"/>
        <v>450528.16000000003</v>
      </c>
      <c r="L82" s="29">
        <f t="shared" si="26"/>
        <v>9203869.25</v>
      </c>
      <c r="M82" s="29">
        <f t="shared" si="26"/>
        <v>800</v>
      </c>
      <c r="N82" s="29">
        <f t="shared" si="26"/>
        <v>0</v>
      </c>
      <c r="O82" s="29">
        <f t="shared" si="26"/>
        <v>0</v>
      </c>
      <c r="P82" s="29">
        <f t="shared" si="26"/>
        <v>0</v>
      </c>
      <c r="Q82" s="29">
        <f t="shared" si="26"/>
        <v>0</v>
      </c>
      <c r="R82" s="29">
        <f t="shared" si="26"/>
        <v>0</v>
      </c>
      <c r="S82" s="29">
        <f t="shared" si="26"/>
        <v>0</v>
      </c>
      <c r="T82" s="29">
        <f t="shared" si="26"/>
        <v>0</v>
      </c>
      <c r="U82" s="29">
        <f t="shared" si="26"/>
        <v>0</v>
      </c>
      <c r="V82" s="2">
        <f t="shared" si="24"/>
        <v>868393.63</v>
      </c>
    </row>
    <row r="83" spans="1:22" x14ac:dyDescent="0.3">
      <c r="A83" s="2"/>
      <c r="B83" s="5">
        <f t="shared" si="25"/>
        <v>-663946.59999999986</v>
      </c>
      <c r="C83" s="28">
        <v>31101</v>
      </c>
      <c r="D83" s="27" t="s">
        <v>67</v>
      </c>
      <c r="E83" s="38">
        <v>6182462</v>
      </c>
      <c r="F83" s="37">
        <v>6182462</v>
      </c>
      <c r="G83" s="36">
        <v>1600754.18</v>
      </c>
      <c r="H83" s="23"/>
      <c r="I83" s="36">
        <f t="shared" ref="I83:I93" si="27">SUM(J83:U83)</f>
        <v>936807.58000000007</v>
      </c>
      <c r="J83" s="35">
        <v>290392.73</v>
      </c>
      <c r="K83" s="35">
        <v>348679.60000000009</v>
      </c>
      <c r="L83" s="35">
        <v>297735.25000000006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0</v>
      </c>
      <c r="U83" s="35">
        <v>0</v>
      </c>
      <c r="V83" s="2">
        <f t="shared" si="24"/>
        <v>639072.33000000007</v>
      </c>
    </row>
    <row r="84" spans="1:22" x14ac:dyDescent="0.3">
      <c r="A84" s="2"/>
      <c r="B84" s="5">
        <f t="shared" si="25"/>
        <v>-197124.89000000013</v>
      </c>
      <c r="C84" s="28">
        <v>31301</v>
      </c>
      <c r="D84" s="27" t="s">
        <v>66</v>
      </c>
      <c r="E84" s="38">
        <v>1736265</v>
      </c>
      <c r="F84" s="37">
        <v>1736265</v>
      </c>
      <c r="G84" s="36">
        <v>589147.15000000014</v>
      </c>
      <c r="H84" s="23"/>
      <c r="I84" s="36">
        <f t="shared" si="27"/>
        <v>392022.26</v>
      </c>
      <c r="J84" s="35">
        <v>127472.74</v>
      </c>
      <c r="K84" s="35">
        <v>101848.55999999997</v>
      </c>
      <c r="L84" s="35">
        <v>161900.96</v>
      </c>
      <c r="M84" s="35">
        <v>800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</v>
      </c>
      <c r="T84" s="35">
        <v>0</v>
      </c>
      <c r="U84" s="35">
        <v>0</v>
      </c>
      <c r="V84" s="2">
        <f t="shared" si="24"/>
        <v>229321.3</v>
      </c>
    </row>
    <row r="85" spans="1:22" x14ac:dyDescent="0.3">
      <c r="A85" s="2"/>
      <c r="B85" s="5">
        <f t="shared" si="25"/>
        <v>0</v>
      </c>
      <c r="C85" s="42">
        <v>31401</v>
      </c>
      <c r="D85" s="27" t="s">
        <v>65</v>
      </c>
      <c r="E85" s="38">
        <v>1512481</v>
      </c>
      <c r="F85" s="37">
        <v>1512481</v>
      </c>
      <c r="G85" s="36">
        <v>0</v>
      </c>
      <c r="H85" s="23"/>
      <c r="I85" s="36">
        <f t="shared" si="27"/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0</v>
      </c>
      <c r="T85" s="35">
        <v>0</v>
      </c>
      <c r="U85" s="35">
        <v>0</v>
      </c>
      <c r="V85" s="2">
        <f t="shared" si="24"/>
        <v>0</v>
      </c>
    </row>
    <row r="86" spans="1:22" x14ac:dyDescent="0.3">
      <c r="A86" s="2"/>
      <c r="B86" s="5">
        <f t="shared" si="25"/>
        <v>0</v>
      </c>
      <c r="C86" s="28">
        <v>31501</v>
      </c>
      <c r="D86" s="27" t="s">
        <v>64</v>
      </c>
      <c r="E86" s="38">
        <v>0</v>
      </c>
      <c r="F86" s="37">
        <v>0</v>
      </c>
      <c r="G86" s="36">
        <v>0</v>
      </c>
      <c r="H86" s="23"/>
      <c r="I86" s="36">
        <f t="shared" si="27"/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0</v>
      </c>
      <c r="T86" s="35">
        <v>0</v>
      </c>
      <c r="U86" s="35">
        <v>0</v>
      </c>
      <c r="V86" s="2">
        <f t="shared" si="24"/>
        <v>0</v>
      </c>
    </row>
    <row r="87" spans="1:22" x14ac:dyDescent="0.3">
      <c r="A87" s="2"/>
      <c r="B87" s="5">
        <f t="shared" si="25"/>
        <v>-173623.66999999998</v>
      </c>
      <c r="C87" s="28">
        <v>31602</v>
      </c>
      <c r="D87" s="27" t="s">
        <v>63</v>
      </c>
      <c r="E87" s="38">
        <v>151795</v>
      </c>
      <c r="F87" s="37">
        <v>151795</v>
      </c>
      <c r="G87" s="36">
        <v>396596.70999999996</v>
      </c>
      <c r="H87" s="23"/>
      <c r="I87" s="36">
        <f t="shared" si="27"/>
        <v>222973.03999999998</v>
      </c>
      <c r="J87" s="35">
        <v>0</v>
      </c>
      <c r="K87" s="35">
        <v>0</v>
      </c>
      <c r="L87" s="35">
        <v>222973.03999999998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</v>
      </c>
      <c r="T87" s="35">
        <v>0</v>
      </c>
      <c r="U87" s="35">
        <v>0</v>
      </c>
      <c r="V87" s="2">
        <f t="shared" si="24"/>
        <v>0</v>
      </c>
    </row>
    <row r="88" spans="1:22" x14ac:dyDescent="0.3">
      <c r="A88" s="2"/>
      <c r="B88" s="5">
        <f t="shared" si="25"/>
        <v>0</v>
      </c>
      <c r="C88" s="28">
        <v>31603</v>
      </c>
      <c r="D88" s="27" t="s">
        <v>62</v>
      </c>
      <c r="E88" s="38">
        <v>10645082</v>
      </c>
      <c r="F88" s="37">
        <v>10645082</v>
      </c>
      <c r="G88" s="36">
        <v>0</v>
      </c>
      <c r="H88" s="23"/>
      <c r="I88" s="36">
        <f t="shared" si="27"/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0</v>
      </c>
      <c r="T88" s="35">
        <v>0</v>
      </c>
      <c r="U88" s="35">
        <v>0</v>
      </c>
      <c r="V88" s="2">
        <f t="shared" si="24"/>
        <v>0</v>
      </c>
    </row>
    <row r="89" spans="1:22" x14ac:dyDescent="0.3">
      <c r="A89" s="2"/>
      <c r="B89" s="5">
        <f t="shared" si="25"/>
        <v>0</v>
      </c>
      <c r="C89" s="28">
        <v>31701</v>
      </c>
      <c r="D89" s="27" t="s">
        <v>61</v>
      </c>
      <c r="E89" s="38">
        <v>0</v>
      </c>
      <c r="F89" s="37">
        <v>0</v>
      </c>
      <c r="G89" s="36">
        <v>0</v>
      </c>
      <c r="H89" s="23"/>
      <c r="I89" s="36">
        <f t="shared" si="27"/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0</v>
      </c>
      <c r="U89" s="35">
        <v>0</v>
      </c>
      <c r="V89" s="2">
        <f t="shared" si="24"/>
        <v>0</v>
      </c>
    </row>
    <row r="90" spans="1:22" x14ac:dyDescent="0.3">
      <c r="A90" s="2"/>
      <c r="B90" s="5">
        <f t="shared" si="25"/>
        <v>-53048.82</v>
      </c>
      <c r="C90" s="28">
        <v>31801</v>
      </c>
      <c r="D90" s="27" t="s">
        <v>60</v>
      </c>
      <c r="E90" s="38">
        <v>84000</v>
      </c>
      <c r="F90" s="37">
        <v>84000</v>
      </c>
      <c r="G90" s="36">
        <v>53048.82</v>
      </c>
      <c r="H90" s="23"/>
      <c r="I90" s="36">
        <f t="shared" si="27"/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</v>
      </c>
      <c r="T90" s="35">
        <v>0</v>
      </c>
      <c r="U90" s="35">
        <v>0</v>
      </c>
      <c r="V90" s="2">
        <f t="shared" si="24"/>
        <v>0</v>
      </c>
    </row>
    <row r="91" spans="1:22" x14ac:dyDescent="0.3">
      <c r="A91" s="2"/>
      <c r="C91" s="28">
        <v>31901</v>
      </c>
      <c r="D91" s="27" t="s">
        <v>59</v>
      </c>
      <c r="E91" s="38">
        <v>108000000</v>
      </c>
      <c r="F91" s="37">
        <v>108000000</v>
      </c>
      <c r="G91" s="36">
        <v>0</v>
      </c>
      <c r="H91" s="23"/>
      <c r="I91" s="36">
        <f t="shared" si="27"/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0</v>
      </c>
      <c r="U91" s="35">
        <v>0</v>
      </c>
      <c r="V91" s="2">
        <f t="shared" si="24"/>
        <v>0</v>
      </c>
    </row>
    <row r="92" spans="1:22" x14ac:dyDescent="0.3">
      <c r="A92" s="2"/>
      <c r="B92" s="5">
        <f>+I92-G92</f>
        <v>-17.239999999999998</v>
      </c>
      <c r="C92" s="28">
        <v>31902</v>
      </c>
      <c r="D92" s="27" t="s">
        <v>58</v>
      </c>
      <c r="E92" s="38">
        <v>0</v>
      </c>
      <c r="F92" s="37">
        <v>0</v>
      </c>
      <c r="G92" s="36">
        <v>17.239999999999998</v>
      </c>
      <c r="H92" s="23"/>
      <c r="I92" s="36">
        <f t="shared" si="27"/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</v>
      </c>
      <c r="U92" s="35">
        <v>0</v>
      </c>
      <c r="V92" s="2">
        <f t="shared" si="24"/>
        <v>0</v>
      </c>
    </row>
    <row r="93" spans="1:22" x14ac:dyDescent="0.3">
      <c r="A93" s="2"/>
      <c r="B93" s="5">
        <f>+I93-G93</f>
        <v>-25752300</v>
      </c>
      <c r="C93" s="28">
        <v>31904</v>
      </c>
      <c r="D93" s="27" t="s">
        <v>57</v>
      </c>
      <c r="E93" s="38">
        <v>19204400</v>
      </c>
      <c r="F93" s="37">
        <v>19204400</v>
      </c>
      <c r="G93" s="36">
        <v>34273560</v>
      </c>
      <c r="H93" s="23"/>
      <c r="I93" s="36">
        <f t="shared" si="27"/>
        <v>8521260</v>
      </c>
      <c r="J93" s="35">
        <v>0</v>
      </c>
      <c r="K93" s="35">
        <v>0</v>
      </c>
      <c r="L93" s="35">
        <v>8521260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</v>
      </c>
      <c r="T93" s="35">
        <v>0</v>
      </c>
      <c r="U93" s="35">
        <v>0</v>
      </c>
      <c r="V93" s="2">
        <f t="shared" si="24"/>
        <v>0</v>
      </c>
    </row>
    <row r="94" spans="1:22" x14ac:dyDescent="0.3">
      <c r="A94" s="2"/>
      <c r="C94" s="28"/>
      <c r="D94" s="27"/>
      <c r="E94" s="38"/>
      <c r="F94" s="37"/>
      <c r="G94" s="36"/>
      <c r="H94" s="23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2">
        <f t="shared" si="24"/>
        <v>0</v>
      </c>
    </row>
    <row r="95" spans="1:22" x14ac:dyDescent="0.3">
      <c r="A95" s="2"/>
      <c r="B95" s="5">
        <f t="shared" ref="B95:B103" si="28">+I95-G95</f>
        <v>-13761496.57</v>
      </c>
      <c r="C95" s="34">
        <v>3200</v>
      </c>
      <c r="D95" s="33" t="s">
        <v>56</v>
      </c>
      <c r="E95" s="32">
        <f>SUM(E96:E103)</f>
        <v>35809381</v>
      </c>
      <c r="F95" s="31">
        <f>SUM(F96:F103)</f>
        <v>35809381</v>
      </c>
      <c r="G95" s="29">
        <f>SUM(G96:G103)</f>
        <v>15052248.140000001</v>
      </c>
      <c r="H95" s="30">
        <f>+G95/$G$14</f>
        <v>7.9024367978628954E-2</v>
      </c>
      <c r="I95" s="29">
        <f t="shared" ref="I95:U95" si="29">SUM(I96:I103)</f>
        <v>1290751.57</v>
      </c>
      <c r="J95" s="29">
        <f t="shared" si="29"/>
        <v>214466.61</v>
      </c>
      <c r="K95" s="29">
        <f t="shared" si="29"/>
        <v>251716.81000000003</v>
      </c>
      <c r="L95" s="29">
        <f t="shared" si="29"/>
        <v>616393.75</v>
      </c>
      <c r="M95" s="29">
        <f t="shared" si="29"/>
        <v>208174.40000000002</v>
      </c>
      <c r="N95" s="29">
        <f t="shared" si="29"/>
        <v>0</v>
      </c>
      <c r="O95" s="29">
        <f t="shared" si="29"/>
        <v>0</v>
      </c>
      <c r="P95" s="29">
        <f t="shared" si="29"/>
        <v>0</v>
      </c>
      <c r="Q95" s="29">
        <f t="shared" si="29"/>
        <v>0</v>
      </c>
      <c r="R95" s="29">
        <f t="shared" si="29"/>
        <v>0</v>
      </c>
      <c r="S95" s="29">
        <f t="shared" si="29"/>
        <v>0</v>
      </c>
      <c r="T95" s="29">
        <f t="shared" si="29"/>
        <v>0</v>
      </c>
      <c r="U95" s="29">
        <f t="shared" si="29"/>
        <v>0</v>
      </c>
      <c r="V95" s="2">
        <f t="shared" si="24"/>
        <v>466183.42000000004</v>
      </c>
    </row>
    <row r="96" spans="1:22" x14ac:dyDescent="0.3">
      <c r="A96" s="2"/>
      <c r="B96" s="5">
        <f t="shared" si="28"/>
        <v>-913908.50999999978</v>
      </c>
      <c r="C96" s="28">
        <v>32201</v>
      </c>
      <c r="D96" s="27" t="s">
        <v>55</v>
      </c>
      <c r="E96" s="38">
        <v>4082025</v>
      </c>
      <c r="F96" s="37">
        <v>4082025</v>
      </c>
      <c r="G96" s="36">
        <v>1663489.7399999998</v>
      </c>
      <c r="H96" s="23"/>
      <c r="I96" s="36">
        <f t="shared" ref="I96:I103" si="30">SUM(J96:U96)</f>
        <v>749581.23</v>
      </c>
      <c r="J96" s="35">
        <v>185291.61</v>
      </c>
      <c r="K96" s="35">
        <v>228625.61000000002</v>
      </c>
      <c r="L96" s="35">
        <v>129554.61</v>
      </c>
      <c r="M96" s="35">
        <v>206109.40000000002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2">
        <f t="shared" si="24"/>
        <v>413917.22</v>
      </c>
    </row>
    <row r="97" spans="1:22" x14ac:dyDescent="0.3">
      <c r="A97" s="2"/>
      <c r="B97" s="5">
        <f t="shared" si="28"/>
        <v>-1916745.0999999996</v>
      </c>
      <c r="C97" s="28">
        <v>32301</v>
      </c>
      <c r="D97" s="27" t="s">
        <v>54</v>
      </c>
      <c r="E97" s="38">
        <v>17711876</v>
      </c>
      <c r="F97" s="37">
        <v>17711876</v>
      </c>
      <c r="G97" s="36">
        <v>2403584.2399999998</v>
      </c>
      <c r="H97" s="23"/>
      <c r="I97" s="36">
        <f t="shared" si="30"/>
        <v>486839.14</v>
      </c>
      <c r="J97" s="35">
        <v>0</v>
      </c>
      <c r="K97" s="35">
        <v>0</v>
      </c>
      <c r="L97" s="35">
        <v>486839.14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2">
        <f t="shared" si="24"/>
        <v>0</v>
      </c>
    </row>
    <row r="98" spans="1:22" x14ac:dyDescent="0.3">
      <c r="A98" s="2"/>
      <c r="B98" s="5">
        <f t="shared" si="28"/>
        <v>0</v>
      </c>
      <c r="C98" s="28">
        <v>32302</v>
      </c>
      <c r="D98" s="27" t="s">
        <v>53</v>
      </c>
      <c r="E98" s="38">
        <v>0</v>
      </c>
      <c r="F98" s="37">
        <v>0</v>
      </c>
      <c r="G98" s="36">
        <v>0</v>
      </c>
      <c r="H98" s="23"/>
      <c r="I98" s="36">
        <f t="shared" si="30"/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2">
        <f t="shared" si="24"/>
        <v>0</v>
      </c>
    </row>
    <row r="99" spans="1:22" x14ac:dyDescent="0.3">
      <c r="A99" s="2"/>
      <c r="B99" s="5">
        <f t="shared" si="28"/>
        <v>0</v>
      </c>
      <c r="C99" s="28">
        <v>32303</v>
      </c>
      <c r="D99" s="27" t="s">
        <v>52</v>
      </c>
      <c r="E99" s="38">
        <v>0</v>
      </c>
      <c r="F99" s="37">
        <v>0</v>
      </c>
      <c r="G99" s="36">
        <v>0</v>
      </c>
      <c r="H99" s="23"/>
      <c r="I99" s="36">
        <f t="shared" si="30"/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2">
        <f t="shared" si="24"/>
        <v>0</v>
      </c>
    </row>
    <row r="100" spans="1:22" ht="32.4" x14ac:dyDescent="0.3">
      <c r="A100" s="2"/>
      <c r="B100" s="5">
        <f t="shared" si="28"/>
        <v>-29600</v>
      </c>
      <c r="C100" s="28">
        <v>32503</v>
      </c>
      <c r="D100" s="27" t="s">
        <v>51</v>
      </c>
      <c r="E100" s="38">
        <v>390720</v>
      </c>
      <c r="F100" s="37">
        <v>390720</v>
      </c>
      <c r="G100" s="36">
        <v>29600</v>
      </c>
      <c r="H100" s="23"/>
      <c r="I100" s="36">
        <f t="shared" si="30"/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2">
        <f t="shared" si="24"/>
        <v>0</v>
      </c>
    </row>
    <row r="101" spans="1:22" ht="32.4" x14ac:dyDescent="0.3">
      <c r="A101" s="2"/>
      <c r="B101" s="5">
        <f t="shared" si="28"/>
        <v>0</v>
      </c>
      <c r="C101" s="28">
        <v>32505</v>
      </c>
      <c r="D101" s="27" t="s">
        <v>50</v>
      </c>
      <c r="E101" s="38">
        <v>0</v>
      </c>
      <c r="F101" s="37">
        <v>0</v>
      </c>
      <c r="G101" s="36">
        <v>0</v>
      </c>
      <c r="H101" s="23"/>
      <c r="I101" s="36">
        <f t="shared" si="30"/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2">
        <f t="shared" si="24"/>
        <v>0</v>
      </c>
    </row>
    <row r="102" spans="1:22" x14ac:dyDescent="0.3">
      <c r="A102" s="2"/>
      <c r="B102" s="5">
        <f t="shared" si="28"/>
        <v>0</v>
      </c>
      <c r="C102" s="28">
        <v>32601</v>
      </c>
      <c r="D102" s="27" t="s">
        <v>49</v>
      </c>
      <c r="E102" s="38">
        <v>38940</v>
      </c>
      <c r="F102" s="37">
        <v>38940</v>
      </c>
      <c r="G102" s="36">
        <v>7965</v>
      </c>
      <c r="H102" s="23"/>
      <c r="I102" s="36">
        <f t="shared" si="30"/>
        <v>7965</v>
      </c>
      <c r="J102" s="35">
        <v>0</v>
      </c>
      <c r="K102" s="35">
        <v>5900</v>
      </c>
      <c r="L102" s="35">
        <v>0</v>
      </c>
      <c r="M102" s="35">
        <v>2065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2">
        <f t="shared" si="24"/>
        <v>5900</v>
      </c>
    </row>
    <row r="103" spans="1:22" x14ac:dyDescent="0.3">
      <c r="A103" s="2"/>
      <c r="B103" s="5">
        <f t="shared" si="28"/>
        <v>-10901242.960000001</v>
      </c>
      <c r="C103" s="28">
        <v>32701</v>
      </c>
      <c r="D103" s="27" t="s">
        <v>48</v>
      </c>
      <c r="E103" s="38">
        <v>13585820</v>
      </c>
      <c r="F103" s="37">
        <v>13585820</v>
      </c>
      <c r="G103" s="36">
        <v>10947609.16</v>
      </c>
      <c r="H103" s="23"/>
      <c r="I103" s="36">
        <f t="shared" si="30"/>
        <v>46366.2</v>
      </c>
      <c r="J103" s="35">
        <v>29175</v>
      </c>
      <c r="K103" s="35">
        <v>17191.2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0</v>
      </c>
      <c r="U103" s="35">
        <v>0</v>
      </c>
      <c r="V103" s="2">
        <f t="shared" si="24"/>
        <v>46366.2</v>
      </c>
    </row>
    <row r="104" spans="1:22" x14ac:dyDescent="0.3">
      <c r="A104" s="2"/>
      <c r="C104" s="28"/>
      <c r="D104" s="27"/>
      <c r="E104" s="38"/>
      <c r="F104" s="37"/>
      <c r="G104" s="36"/>
      <c r="H104" s="23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2">
        <f t="shared" si="24"/>
        <v>0</v>
      </c>
    </row>
    <row r="105" spans="1:22" ht="32.4" x14ac:dyDescent="0.3">
      <c r="A105" s="2"/>
      <c r="B105" s="5">
        <f t="shared" ref="B105:B118" si="31">+I105-G105</f>
        <v>-1426537.0400000005</v>
      </c>
      <c r="C105" s="34">
        <v>3300</v>
      </c>
      <c r="D105" s="33" t="s">
        <v>47</v>
      </c>
      <c r="E105" s="32">
        <f>SUM(E106:E118)</f>
        <v>90562240</v>
      </c>
      <c r="F105" s="31">
        <f>SUM(F106:F118)</f>
        <v>90562240</v>
      </c>
      <c r="G105" s="29">
        <f>SUM(G106:G118)</f>
        <v>4005195.37</v>
      </c>
      <c r="H105" s="30">
        <f>+G105/$G$14</f>
        <v>2.1027293052928699E-2</v>
      </c>
      <c r="I105" s="29">
        <f t="shared" ref="I105:U105" si="32">SUM(I106:I118)</f>
        <v>2578658.3299999996</v>
      </c>
      <c r="J105" s="29">
        <f t="shared" si="32"/>
        <v>0</v>
      </c>
      <c r="K105" s="29">
        <f t="shared" si="32"/>
        <v>681783</v>
      </c>
      <c r="L105" s="29">
        <f t="shared" si="32"/>
        <v>1263512.2199999997</v>
      </c>
      <c r="M105" s="29">
        <f t="shared" si="32"/>
        <v>633363.10999999987</v>
      </c>
      <c r="N105" s="29">
        <f t="shared" si="32"/>
        <v>0</v>
      </c>
      <c r="O105" s="29">
        <f t="shared" si="32"/>
        <v>0</v>
      </c>
      <c r="P105" s="29">
        <f t="shared" si="32"/>
        <v>0</v>
      </c>
      <c r="Q105" s="29">
        <f t="shared" si="32"/>
        <v>0</v>
      </c>
      <c r="R105" s="29">
        <f t="shared" si="32"/>
        <v>0</v>
      </c>
      <c r="S105" s="29">
        <f t="shared" si="32"/>
        <v>0</v>
      </c>
      <c r="T105" s="29">
        <f t="shared" si="32"/>
        <v>0</v>
      </c>
      <c r="U105" s="29">
        <f t="shared" si="32"/>
        <v>0</v>
      </c>
      <c r="V105" s="2">
        <f t="shared" si="24"/>
        <v>681783</v>
      </c>
    </row>
    <row r="106" spans="1:22" x14ac:dyDescent="0.3">
      <c r="A106" s="2"/>
      <c r="B106" s="5">
        <f t="shared" si="31"/>
        <v>-218820.3900000006</v>
      </c>
      <c r="C106" s="28">
        <v>33104</v>
      </c>
      <c r="D106" s="27" t="s">
        <v>46</v>
      </c>
      <c r="E106" s="38">
        <v>60000000</v>
      </c>
      <c r="F106" s="37">
        <v>60000000</v>
      </c>
      <c r="G106" s="36">
        <v>2738734.58</v>
      </c>
      <c r="H106" s="23"/>
      <c r="I106" s="36">
        <f t="shared" ref="I106:I118" si="33">SUM(J106:U106)</f>
        <v>2519914.1899999995</v>
      </c>
      <c r="J106" s="35">
        <v>0</v>
      </c>
      <c r="K106" s="35">
        <v>653886.44999999995</v>
      </c>
      <c r="L106" s="35">
        <v>1238464.6299999999</v>
      </c>
      <c r="M106" s="35">
        <v>627563.10999999987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2">
        <f t="shared" si="24"/>
        <v>653886.44999999995</v>
      </c>
    </row>
    <row r="107" spans="1:22" x14ac:dyDescent="0.3">
      <c r="A107" s="2"/>
      <c r="B107" s="5">
        <f t="shared" si="31"/>
        <v>-31000</v>
      </c>
      <c r="C107" s="28">
        <v>33105</v>
      </c>
      <c r="D107" s="41" t="s">
        <v>45</v>
      </c>
      <c r="E107" s="38">
        <v>1520000</v>
      </c>
      <c r="F107" s="37">
        <v>1520000</v>
      </c>
      <c r="G107" s="36">
        <v>31000</v>
      </c>
      <c r="H107" s="23"/>
      <c r="I107" s="36">
        <f t="shared" si="33"/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2">
        <f t="shared" si="24"/>
        <v>0</v>
      </c>
    </row>
    <row r="108" spans="1:22" x14ac:dyDescent="0.3">
      <c r="A108" s="2"/>
      <c r="B108" s="5">
        <f t="shared" si="31"/>
        <v>-7551.3600000000006</v>
      </c>
      <c r="C108" s="28">
        <v>33301</v>
      </c>
      <c r="D108" s="41" t="s">
        <v>44</v>
      </c>
      <c r="E108" s="38">
        <v>611418</v>
      </c>
      <c r="F108" s="37">
        <v>611418</v>
      </c>
      <c r="G108" s="36">
        <v>8978.26</v>
      </c>
      <c r="H108" s="23"/>
      <c r="I108" s="36">
        <f t="shared" si="33"/>
        <v>1426.9</v>
      </c>
      <c r="J108" s="35">
        <v>0</v>
      </c>
      <c r="K108" s="35">
        <v>0</v>
      </c>
      <c r="L108" s="35">
        <v>1426.9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2">
        <f t="shared" si="24"/>
        <v>0</v>
      </c>
    </row>
    <row r="109" spans="1:22" x14ac:dyDescent="0.3">
      <c r="A109" s="2"/>
      <c r="B109" s="5">
        <f t="shared" si="31"/>
        <v>0</v>
      </c>
      <c r="C109" s="28">
        <v>33303</v>
      </c>
      <c r="D109" s="41" t="s">
        <v>43</v>
      </c>
      <c r="E109" s="38">
        <v>0</v>
      </c>
      <c r="F109" s="37">
        <v>0</v>
      </c>
      <c r="G109" s="36">
        <v>0</v>
      </c>
      <c r="H109" s="23"/>
      <c r="I109" s="36">
        <f t="shared" si="33"/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2">
        <f t="shared" si="24"/>
        <v>0</v>
      </c>
    </row>
    <row r="110" spans="1:22" x14ac:dyDescent="0.3">
      <c r="A110" s="2"/>
      <c r="B110" s="5">
        <f t="shared" si="31"/>
        <v>0</v>
      </c>
      <c r="C110" s="28">
        <v>33401</v>
      </c>
      <c r="D110" s="41" t="s">
        <v>42</v>
      </c>
      <c r="E110" s="38">
        <v>0</v>
      </c>
      <c r="F110" s="37">
        <v>0</v>
      </c>
      <c r="G110" s="36">
        <v>0</v>
      </c>
      <c r="H110" s="23"/>
      <c r="I110" s="36">
        <f t="shared" si="33"/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2">
        <f t="shared" si="24"/>
        <v>0</v>
      </c>
    </row>
    <row r="111" spans="1:22" x14ac:dyDescent="0.3">
      <c r="A111" s="2"/>
      <c r="B111" s="5">
        <f t="shared" si="31"/>
        <v>0</v>
      </c>
      <c r="C111" s="28">
        <v>33601</v>
      </c>
      <c r="D111" s="41" t="s">
        <v>41</v>
      </c>
      <c r="E111" s="38">
        <v>0</v>
      </c>
      <c r="F111" s="37">
        <v>0</v>
      </c>
      <c r="G111" s="36">
        <v>0</v>
      </c>
      <c r="H111" s="23"/>
      <c r="I111" s="36">
        <f t="shared" si="33"/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</v>
      </c>
      <c r="T111" s="35">
        <v>0</v>
      </c>
      <c r="U111" s="35">
        <v>0</v>
      </c>
      <c r="V111" s="2">
        <f t="shared" si="24"/>
        <v>0</v>
      </c>
    </row>
    <row r="112" spans="1:22" x14ac:dyDescent="0.3">
      <c r="A112" s="2"/>
      <c r="B112" s="5">
        <f t="shared" si="31"/>
        <v>-374606.04000000004</v>
      </c>
      <c r="C112" s="28">
        <v>33602</v>
      </c>
      <c r="D112" s="41" t="s">
        <v>40</v>
      </c>
      <c r="E112" s="38">
        <v>81094</v>
      </c>
      <c r="F112" s="37">
        <v>81094</v>
      </c>
      <c r="G112" s="36">
        <v>374606.04000000004</v>
      </c>
      <c r="H112" s="23"/>
      <c r="I112" s="36">
        <f t="shared" si="33"/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2">
        <f t="shared" ref="V112:V143" si="34">+J112+K112</f>
        <v>0</v>
      </c>
    </row>
    <row r="113" spans="1:22" ht="32.4" x14ac:dyDescent="0.3">
      <c r="A113" s="2"/>
      <c r="B113" s="5">
        <f t="shared" si="31"/>
        <v>0</v>
      </c>
      <c r="C113" s="28">
        <v>33604</v>
      </c>
      <c r="D113" s="27" t="s">
        <v>39</v>
      </c>
      <c r="E113" s="38">
        <v>0</v>
      </c>
      <c r="F113" s="37">
        <v>0</v>
      </c>
      <c r="G113" s="36">
        <v>0</v>
      </c>
      <c r="H113" s="23"/>
      <c r="I113" s="36">
        <f t="shared" si="33"/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2">
        <f t="shared" si="34"/>
        <v>0</v>
      </c>
    </row>
    <row r="114" spans="1:22" ht="32.4" x14ac:dyDescent="0.3">
      <c r="A114" s="2"/>
      <c r="B114" s="5">
        <f t="shared" si="31"/>
        <v>0</v>
      </c>
      <c r="C114" s="28">
        <v>33605</v>
      </c>
      <c r="D114" s="27" t="s">
        <v>38</v>
      </c>
      <c r="E114" s="38">
        <v>0</v>
      </c>
      <c r="F114" s="37">
        <v>0</v>
      </c>
      <c r="G114" s="36">
        <v>0</v>
      </c>
      <c r="H114" s="23"/>
      <c r="I114" s="36">
        <f t="shared" si="33"/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0</v>
      </c>
      <c r="S114" s="35">
        <v>0</v>
      </c>
      <c r="T114" s="35">
        <v>0</v>
      </c>
      <c r="U114" s="35">
        <v>0</v>
      </c>
      <c r="V114" s="2">
        <f t="shared" si="34"/>
        <v>0</v>
      </c>
    </row>
    <row r="115" spans="1:22" x14ac:dyDescent="0.3">
      <c r="A115" s="2"/>
      <c r="B115" s="5">
        <f t="shared" si="31"/>
        <v>0</v>
      </c>
      <c r="C115" s="28">
        <v>33606</v>
      </c>
      <c r="D115" s="27" t="s">
        <v>37</v>
      </c>
      <c r="E115" s="38">
        <v>2740728</v>
      </c>
      <c r="F115" s="37">
        <v>2740728</v>
      </c>
      <c r="G115" s="36">
        <v>0</v>
      </c>
      <c r="H115" s="23"/>
      <c r="I115" s="36">
        <f t="shared" si="33"/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0</v>
      </c>
      <c r="U115" s="35">
        <v>0</v>
      </c>
      <c r="V115" s="2">
        <f t="shared" si="34"/>
        <v>0</v>
      </c>
    </row>
    <row r="116" spans="1:22" x14ac:dyDescent="0.3">
      <c r="A116" s="2"/>
      <c r="B116" s="5">
        <f t="shared" si="31"/>
        <v>-659604</v>
      </c>
      <c r="C116" s="28">
        <v>33801</v>
      </c>
      <c r="D116" s="27" t="s">
        <v>36</v>
      </c>
      <c r="E116" s="38">
        <v>25557520</v>
      </c>
      <c r="F116" s="37">
        <v>25557520</v>
      </c>
      <c r="G116" s="36">
        <v>659604</v>
      </c>
      <c r="H116" s="23"/>
      <c r="I116" s="36">
        <f t="shared" si="33"/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2">
        <f t="shared" si="34"/>
        <v>0</v>
      </c>
    </row>
    <row r="117" spans="1:22" x14ac:dyDescent="0.3">
      <c r="A117" s="2"/>
      <c r="B117" s="5">
        <f t="shared" si="31"/>
        <v>-134955.25</v>
      </c>
      <c r="C117" s="28">
        <v>33901</v>
      </c>
      <c r="D117" s="27" t="s">
        <v>35</v>
      </c>
      <c r="E117" s="38">
        <v>51480</v>
      </c>
      <c r="F117" s="37">
        <v>51480</v>
      </c>
      <c r="G117" s="36">
        <v>192272.49000000002</v>
      </c>
      <c r="H117" s="23"/>
      <c r="I117" s="36">
        <f t="shared" si="33"/>
        <v>57317.240000000005</v>
      </c>
      <c r="J117" s="35">
        <v>0</v>
      </c>
      <c r="K117" s="35">
        <v>27896.55</v>
      </c>
      <c r="L117" s="35">
        <v>23620.690000000002</v>
      </c>
      <c r="M117" s="35">
        <v>5800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2">
        <f t="shared" si="34"/>
        <v>27896.55</v>
      </c>
    </row>
    <row r="118" spans="1:22" x14ac:dyDescent="0.3">
      <c r="A118" s="2"/>
      <c r="B118" s="5">
        <f t="shared" si="31"/>
        <v>0</v>
      </c>
      <c r="C118" s="28">
        <v>33903</v>
      </c>
      <c r="D118" s="27" t="s">
        <v>34</v>
      </c>
      <c r="E118" s="38">
        <v>0</v>
      </c>
      <c r="F118" s="37">
        <v>0</v>
      </c>
      <c r="G118" s="36">
        <v>0</v>
      </c>
      <c r="H118" s="23"/>
      <c r="I118" s="36">
        <f t="shared" si="33"/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2">
        <f t="shared" si="34"/>
        <v>0</v>
      </c>
    </row>
    <row r="119" spans="1:22" x14ac:dyDescent="0.3">
      <c r="A119" s="2"/>
      <c r="C119" s="28"/>
      <c r="D119" s="27"/>
      <c r="E119" s="38"/>
      <c r="F119" s="37"/>
      <c r="G119" s="36"/>
      <c r="H119" s="23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2">
        <f t="shared" si="34"/>
        <v>0</v>
      </c>
    </row>
    <row r="120" spans="1:22" x14ac:dyDescent="0.3">
      <c r="A120" s="2"/>
      <c r="B120" s="5">
        <f>+I120-G120</f>
        <v>-1410703.78</v>
      </c>
      <c r="C120" s="34">
        <v>3400</v>
      </c>
      <c r="D120" s="33" t="s">
        <v>33</v>
      </c>
      <c r="E120" s="32">
        <f>SUM(E121:E123)</f>
        <v>7749650</v>
      </c>
      <c r="F120" s="31">
        <f>SUM(F121:F123)</f>
        <v>7749650</v>
      </c>
      <c r="G120" s="29">
        <f>SUM(G121:G123)</f>
        <v>1453711.78</v>
      </c>
      <c r="H120" s="30">
        <f>+G120/$G$14</f>
        <v>7.6319931460808142E-3</v>
      </c>
      <c r="I120" s="29">
        <f t="shared" ref="I120:U120" si="35">SUM(I121:I123)</f>
        <v>43008</v>
      </c>
      <c r="J120" s="29">
        <f t="shared" si="35"/>
        <v>18515.38</v>
      </c>
      <c r="K120" s="29">
        <f t="shared" si="35"/>
        <v>11276.4</v>
      </c>
      <c r="L120" s="29">
        <f t="shared" si="35"/>
        <v>13216.22</v>
      </c>
      <c r="M120" s="29">
        <f t="shared" si="35"/>
        <v>0</v>
      </c>
      <c r="N120" s="29">
        <f t="shared" si="35"/>
        <v>0</v>
      </c>
      <c r="O120" s="29">
        <f t="shared" si="35"/>
        <v>0</v>
      </c>
      <c r="P120" s="29">
        <f t="shared" si="35"/>
        <v>0</v>
      </c>
      <c r="Q120" s="29">
        <f t="shared" si="35"/>
        <v>0</v>
      </c>
      <c r="R120" s="29">
        <f t="shared" si="35"/>
        <v>0</v>
      </c>
      <c r="S120" s="29">
        <f t="shared" si="35"/>
        <v>0</v>
      </c>
      <c r="T120" s="29">
        <f t="shared" si="35"/>
        <v>0</v>
      </c>
      <c r="U120" s="29">
        <f t="shared" si="35"/>
        <v>0</v>
      </c>
      <c r="V120" s="2">
        <f t="shared" si="34"/>
        <v>29791.78</v>
      </c>
    </row>
    <row r="121" spans="1:22" x14ac:dyDescent="0.3">
      <c r="A121" s="2"/>
      <c r="B121" s="5">
        <f>+I121-G121</f>
        <v>-84965.48</v>
      </c>
      <c r="C121" s="28">
        <v>34101</v>
      </c>
      <c r="D121" s="27" t="s">
        <v>32</v>
      </c>
      <c r="E121" s="38">
        <v>12000</v>
      </c>
      <c r="F121" s="37">
        <v>12000</v>
      </c>
      <c r="G121" s="36">
        <v>127973.48</v>
      </c>
      <c r="H121" s="23"/>
      <c r="I121" s="36">
        <f>SUM(J121:U121)</f>
        <v>43008</v>
      </c>
      <c r="J121" s="35">
        <v>18515.38</v>
      </c>
      <c r="K121" s="35">
        <v>11276.4</v>
      </c>
      <c r="L121" s="35">
        <v>13216.22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2">
        <f t="shared" si="34"/>
        <v>29791.78</v>
      </c>
    </row>
    <row r="122" spans="1:22" x14ac:dyDescent="0.3">
      <c r="A122" s="2"/>
      <c r="B122" s="5">
        <f>+I122-G122</f>
        <v>-331387.86000000004</v>
      </c>
      <c r="C122" s="28">
        <v>34501</v>
      </c>
      <c r="D122" s="27" t="s">
        <v>31</v>
      </c>
      <c r="E122" s="38">
        <v>2650000</v>
      </c>
      <c r="F122" s="37">
        <v>2650000</v>
      </c>
      <c r="G122" s="36">
        <v>331387.86000000004</v>
      </c>
      <c r="H122" s="23"/>
      <c r="I122" s="36">
        <f>SUM(J122:U122)</f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2">
        <f t="shared" si="34"/>
        <v>0</v>
      </c>
    </row>
    <row r="123" spans="1:22" x14ac:dyDescent="0.3">
      <c r="A123" s="2"/>
      <c r="B123" s="5">
        <f>+I123-G123</f>
        <v>-994350.44000000006</v>
      </c>
      <c r="C123" s="28">
        <v>34701</v>
      </c>
      <c r="D123" s="27" t="s">
        <v>30</v>
      </c>
      <c r="E123" s="38">
        <v>5087650</v>
      </c>
      <c r="F123" s="37">
        <v>5087650</v>
      </c>
      <c r="G123" s="36">
        <v>994350.44000000006</v>
      </c>
      <c r="H123" s="23"/>
      <c r="I123" s="36">
        <f>SUM(J123:U123)</f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2">
        <f t="shared" si="34"/>
        <v>0</v>
      </c>
    </row>
    <row r="124" spans="1:22" x14ac:dyDescent="0.3">
      <c r="A124" s="2"/>
      <c r="C124" s="28"/>
      <c r="D124" s="27"/>
      <c r="E124" s="38"/>
      <c r="F124" s="37"/>
      <c r="G124" s="36"/>
      <c r="H124" s="23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2">
        <f t="shared" si="34"/>
        <v>0</v>
      </c>
    </row>
    <row r="125" spans="1:22" ht="32.4" x14ac:dyDescent="0.3">
      <c r="A125" s="2"/>
      <c r="B125" s="5">
        <f t="shared" ref="B125:B132" si="36">+I125-G125</f>
        <v>-324472.76000000018</v>
      </c>
      <c r="C125" s="34">
        <v>3500</v>
      </c>
      <c r="D125" s="33" t="s">
        <v>29</v>
      </c>
      <c r="E125" s="32">
        <f>SUM(E126:E132)</f>
        <v>13225056</v>
      </c>
      <c r="F125" s="31">
        <f>SUM(F126:F132)</f>
        <v>13225056</v>
      </c>
      <c r="G125" s="29">
        <f>SUM(G126:G132)</f>
        <v>367885.68000000017</v>
      </c>
      <c r="H125" s="30">
        <f>+G125/$G$14</f>
        <v>1.9314014145921559E-3</v>
      </c>
      <c r="I125" s="29">
        <f t="shared" ref="I125:U125" si="37">SUM(I126:I132)</f>
        <v>43412.920000000006</v>
      </c>
      <c r="J125" s="29">
        <f t="shared" si="37"/>
        <v>981</v>
      </c>
      <c r="K125" s="29">
        <f t="shared" si="37"/>
        <v>3563.76</v>
      </c>
      <c r="L125" s="29">
        <f t="shared" si="37"/>
        <v>38868.160000000003</v>
      </c>
      <c r="M125" s="29">
        <f t="shared" si="37"/>
        <v>0</v>
      </c>
      <c r="N125" s="29">
        <f t="shared" si="37"/>
        <v>0</v>
      </c>
      <c r="O125" s="29">
        <f t="shared" si="37"/>
        <v>0</v>
      </c>
      <c r="P125" s="29">
        <f t="shared" si="37"/>
        <v>0</v>
      </c>
      <c r="Q125" s="29">
        <f t="shared" si="37"/>
        <v>0</v>
      </c>
      <c r="R125" s="29">
        <f t="shared" si="37"/>
        <v>0</v>
      </c>
      <c r="S125" s="29">
        <f t="shared" si="37"/>
        <v>0</v>
      </c>
      <c r="T125" s="29">
        <f t="shared" si="37"/>
        <v>0</v>
      </c>
      <c r="U125" s="29">
        <f t="shared" si="37"/>
        <v>0</v>
      </c>
      <c r="V125" s="2">
        <f t="shared" si="34"/>
        <v>4544.76</v>
      </c>
    </row>
    <row r="126" spans="1:22" ht="32.4" x14ac:dyDescent="0.3">
      <c r="A126" s="2"/>
      <c r="B126" s="5">
        <f t="shared" si="36"/>
        <v>-254295.87000000014</v>
      </c>
      <c r="C126" s="28">
        <v>35101</v>
      </c>
      <c r="D126" s="27" t="s">
        <v>28</v>
      </c>
      <c r="E126" s="38">
        <v>4105220</v>
      </c>
      <c r="F126" s="37">
        <v>4105220</v>
      </c>
      <c r="G126" s="36">
        <v>297708.79000000015</v>
      </c>
      <c r="H126" s="23"/>
      <c r="I126" s="36">
        <f t="shared" ref="I126:I132" si="38">SUM(J126:U126)</f>
        <v>43412.920000000006</v>
      </c>
      <c r="J126" s="35">
        <v>981</v>
      </c>
      <c r="K126" s="35">
        <v>3563.76</v>
      </c>
      <c r="L126" s="35">
        <v>38868.160000000003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2">
        <f t="shared" si="34"/>
        <v>4544.76</v>
      </c>
    </row>
    <row r="127" spans="1:22" ht="32.4" x14ac:dyDescent="0.3">
      <c r="A127" s="2"/>
      <c r="B127" s="5">
        <f t="shared" si="36"/>
        <v>-50000</v>
      </c>
      <c r="C127" s="28">
        <v>35201</v>
      </c>
      <c r="D127" s="27" t="s">
        <v>27</v>
      </c>
      <c r="E127" s="38">
        <v>164748</v>
      </c>
      <c r="F127" s="37">
        <v>164748</v>
      </c>
      <c r="G127" s="36">
        <v>50000</v>
      </c>
      <c r="H127" s="23"/>
      <c r="I127" s="36">
        <f t="shared" si="38"/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2">
        <f t="shared" si="34"/>
        <v>0</v>
      </c>
    </row>
    <row r="128" spans="1:22" x14ac:dyDescent="0.3">
      <c r="A128" s="2"/>
      <c r="B128" s="5">
        <f t="shared" si="36"/>
        <v>0</v>
      </c>
      <c r="C128" s="28">
        <v>35301</v>
      </c>
      <c r="D128" s="27" t="s">
        <v>26</v>
      </c>
      <c r="E128" s="38">
        <v>0</v>
      </c>
      <c r="F128" s="37">
        <v>0</v>
      </c>
      <c r="G128" s="36">
        <v>0</v>
      </c>
      <c r="H128" s="23"/>
      <c r="I128" s="36">
        <f t="shared" si="38"/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2">
        <f t="shared" si="34"/>
        <v>0</v>
      </c>
    </row>
    <row r="129" spans="1:22" ht="32.4" x14ac:dyDescent="0.3">
      <c r="A129" s="2"/>
      <c r="B129" s="5">
        <f t="shared" si="36"/>
        <v>-13876.89</v>
      </c>
      <c r="C129" s="28">
        <v>35501</v>
      </c>
      <c r="D129" s="27" t="s">
        <v>25</v>
      </c>
      <c r="E129" s="38">
        <v>0</v>
      </c>
      <c r="F129" s="37">
        <v>0</v>
      </c>
      <c r="G129" s="36">
        <v>13876.89</v>
      </c>
      <c r="H129" s="23"/>
      <c r="I129" s="36">
        <f t="shared" si="38"/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2">
        <f t="shared" si="34"/>
        <v>0</v>
      </c>
    </row>
    <row r="130" spans="1:22" x14ac:dyDescent="0.3">
      <c r="A130" s="2"/>
      <c r="B130" s="5">
        <f t="shared" si="36"/>
        <v>0</v>
      </c>
      <c r="C130" s="28">
        <v>35701</v>
      </c>
      <c r="D130" s="27" t="s">
        <v>24</v>
      </c>
      <c r="E130" s="38">
        <v>0</v>
      </c>
      <c r="F130" s="37">
        <v>0</v>
      </c>
      <c r="G130" s="36">
        <v>0</v>
      </c>
      <c r="H130" s="23"/>
      <c r="I130" s="36">
        <f t="shared" si="38"/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2">
        <f t="shared" si="34"/>
        <v>0</v>
      </c>
    </row>
    <row r="131" spans="1:22" x14ac:dyDescent="0.3">
      <c r="A131" s="2"/>
      <c r="B131" s="5">
        <f t="shared" si="36"/>
        <v>-2000</v>
      </c>
      <c r="C131" s="28">
        <v>35801</v>
      </c>
      <c r="D131" s="27" t="s">
        <v>23</v>
      </c>
      <c r="E131" s="38">
        <v>8955088</v>
      </c>
      <c r="F131" s="37">
        <v>8955088</v>
      </c>
      <c r="G131" s="36">
        <v>2000</v>
      </c>
      <c r="H131" s="23"/>
      <c r="I131" s="36">
        <f t="shared" si="38"/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2">
        <f t="shared" si="34"/>
        <v>0</v>
      </c>
    </row>
    <row r="132" spans="1:22" x14ac:dyDescent="0.3">
      <c r="A132" s="2"/>
      <c r="B132" s="5">
        <f t="shared" si="36"/>
        <v>-4300</v>
      </c>
      <c r="C132" s="28">
        <v>35901</v>
      </c>
      <c r="D132" s="27" t="s">
        <v>22</v>
      </c>
      <c r="E132" s="38">
        <v>0</v>
      </c>
      <c r="F132" s="37">
        <v>0</v>
      </c>
      <c r="G132" s="36">
        <v>4300</v>
      </c>
      <c r="H132" s="23"/>
      <c r="I132" s="36">
        <f t="shared" si="38"/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2">
        <f t="shared" si="34"/>
        <v>0</v>
      </c>
    </row>
    <row r="133" spans="1:22" x14ac:dyDescent="0.3">
      <c r="A133" s="2"/>
      <c r="C133" s="28"/>
      <c r="D133" s="27"/>
      <c r="E133" s="38"/>
      <c r="F133" s="37"/>
      <c r="G133" s="36"/>
      <c r="H133" s="23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2">
        <f t="shared" si="34"/>
        <v>0</v>
      </c>
    </row>
    <row r="134" spans="1:22" x14ac:dyDescent="0.3">
      <c r="A134" s="2"/>
      <c r="B134" s="5">
        <f>+I134-G134</f>
        <v>0</v>
      </c>
      <c r="C134" s="34">
        <v>3600</v>
      </c>
      <c r="D134" s="33" t="s">
        <v>21</v>
      </c>
      <c r="E134" s="32">
        <f>SUM(E135:E136)</f>
        <v>0</v>
      </c>
      <c r="F134" s="31">
        <f>SUM(F135:F136)</f>
        <v>0</v>
      </c>
      <c r="G134" s="29">
        <f>SUM(G135:G136)</f>
        <v>0</v>
      </c>
      <c r="H134" s="30">
        <f>+G134/$G$14</f>
        <v>0</v>
      </c>
      <c r="I134" s="29">
        <f t="shared" ref="I134:U134" si="39">SUM(I135:I136)</f>
        <v>0</v>
      </c>
      <c r="J134" s="29">
        <f t="shared" si="39"/>
        <v>0</v>
      </c>
      <c r="K134" s="29">
        <f t="shared" si="39"/>
        <v>0</v>
      </c>
      <c r="L134" s="29">
        <f t="shared" si="39"/>
        <v>0</v>
      </c>
      <c r="M134" s="29">
        <f t="shared" si="39"/>
        <v>0</v>
      </c>
      <c r="N134" s="29">
        <f t="shared" si="39"/>
        <v>0</v>
      </c>
      <c r="O134" s="29">
        <f t="shared" si="39"/>
        <v>0</v>
      </c>
      <c r="P134" s="29">
        <f t="shared" si="39"/>
        <v>0</v>
      </c>
      <c r="Q134" s="29">
        <f t="shared" si="39"/>
        <v>0</v>
      </c>
      <c r="R134" s="29">
        <f t="shared" si="39"/>
        <v>0</v>
      </c>
      <c r="S134" s="29">
        <f t="shared" si="39"/>
        <v>0</v>
      </c>
      <c r="T134" s="29">
        <f t="shared" si="39"/>
        <v>0</v>
      </c>
      <c r="U134" s="29">
        <f t="shared" si="39"/>
        <v>0</v>
      </c>
      <c r="V134" s="2">
        <f t="shared" si="34"/>
        <v>0</v>
      </c>
    </row>
    <row r="135" spans="1:22" ht="32.4" x14ac:dyDescent="0.3">
      <c r="A135" s="2"/>
      <c r="B135" s="5">
        <f>+I135-G135</f>
        <v>0</v>
      </c>
      <c r="C135" s="28">
        <v>36201</v>
      </c>
      <c r="D135" s="27" t="s">
        <v>20</v>
      </c>
      <c r="E135" s="38">
        <v>0</v>
      </c>
      <c r="F135" s="37">
        <v>0</v>
      </c>
      <c r="G135" s="36">
        <v>0</v>
      </c>
      <c r="H135" s="23"/>
      <c r="I135" s="36">
        <f>SUM(J135:U135)</f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2">
        <f t="shared" si="34"/>
        <v>0</v>
      </c>
    </row>
    <row r="136" spans="1:22" ht="32.4" x14ac:dyDescent="0.3">
      <c r="A136" s="2"/>
      <c r="B136" s="5">
        <f>+I136-G136</f>
        <v>0</v>
      </c>
      <c r="C136" s="28">
        <v>36901</v>
      </c>
      <c r="D136" s="27" t="s">
        <v>19</v>
      </c>
      <c r="E136" s="38">
        <v>0</v>
      </c>
      <c r="F136" s="37">
        <v>0</v>
      </c>
      <c r="G136" s="36">
        <v>0</v>
      </c>
      <c r="H136" s="23"/>
      <c r="I136" s="36">
        <f>SUM(J136:U136)</f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2">
        <f t="shared" si="34"/>
        <v>0</v>
      </c>
    </row>
    <row r="137" spans="1:22" x14ac:dyDescent="0.3">
      <c r="A137" s="2"/>
      <c r="C137" s="28"/>
      <c r="D137" s="27"/>
      <c r="E137" s="38"/>
      <c r="F137" s="37"/>
      <c r="G137" s="36"/>
      <c r="H137" s="23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2">
        <f t="shared" si="34"/>
        <v>0</v>
      </c>
    </row>
    <row r="138" spans="1:22" x14ac:dyDescent="0.3">
      <c r="A138" s="2"/>
      <c r="B138" s="5">
        <f>+I138-G138</f>
        <v>-315075.69999999995</v>
      </c>
      <c r="C138" s="34">
        <v>3700</v>
      </c>
      <c r="D138" s="33" t="s">
        <v>18</v>
      </c>
      <c r="E138" s="32">
        <f>SUM(E139:E142)</f>
        <v>4739180</v>
      </c>
      <c r="F138" s="31">
        <f>SUM(F139:F142)</f>
        <v>4739180</v>
      </c>
      <c r="G138" s="29">
        <f>SUM(G139:G142)</f>
        <v>428769.54999999993</v>
      </c>
      <c r="H138" s="30">
        <f>+G138/$G$14</f>
        <v>2.2510419959919114E-3</v>
      </c>
      <c r="I138" s="29">
        <f t="shared" ref="I138:U138" si="40">SUM(I139:I142)</f>
        <v>113693.84999999999</v>
      </c>
      <c r="J138" s="29">
        <f t="shared" si="40"/>
        <v>28248.659999999996</v>
      </c>
      <c r="K138" s="29">
        <f t="shared" si="40"/>
        <v>59571</v>
      </c>
      <c r="L138" s="29">
        <f t="shared" si="40"/>
        <v>18290.68</v>
      </c>
      <c r="M138" s="29">
        <f t="shared" si="40"/>
        <v>7583.51</v>
      </c>
      <c r="N138" s="29">
        <f t="shared" si="40"/>
        <v>0</v>
      </c>
      <c r="O138" s="29">
        <f t="shared" si="40"/>
        <v>0</v>
      </c>
      <c r="P138" s="29">
        <f t="shared" si="40"/>
        <v>0</v>
      </c>
      <c r="Q138" s="29">
        <f t="shared" si="40"/>
        <v>0</v>
      </c>
      <c r="R138" s="29">
        <f t="shared" si="40"/>
        <v>0</v>
      </c>
      <c r="S138" s="29">
        <f t="shared" si="40"/>
        <v>0</v>
      </c>
      <c r="T138" s="29">
        <f t="shared" si="40"/>
        <v>0</v>
      </c>
      <c r="U138" s="29">
        <f t="shared" si="40"/>
        <v>0</v>
      </c>
      <c r="V138" s="2">
        <f t="shared" si="34"/>
        <v>87819.66</v>
      </c>
    </row>
    <row r="139" spans="1:22" ht="32.4" x14ac:dyDescent="0.3">
      <c r="A139" s="2"/>
      <c r="B139" s="5">
        <f>+I139-G139</f>
        <v>-114151.43</v>
      </c>
      <c r="C139" s="28">
        <v>37104</v>
      </c>
      <c r="D139" s="27" t="s">
        <v>17</v>
      </c>
      <c r="E139" s="38">
        <v>0</v>
      </c>
      <c r="F139" s="37">
        <v>0</v>
      </c>
      <c r="G139" s="36">
        <v>114151.43</v>
      </c>
      <c r="H139" s="23"/>
      <c r="I139" s="36">
        <f>SUM(J139:U139)</f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35">
        <v>0</v>
      </c>
      <c r="V139" s="2">
        <f t="shared" si="34"/>
        <v>0</v>
      </c>
    </row>
    <row r="140" spans="1:22" ht="32.4" x14ac:dyDescent="0.3">
      <c r="A140" s="2"/>
      <c r="B140" s="5">
        <f>+I140-G140</f>
        <v>0</v>
      </c>
      <c r="C140" s="28">
        <v>37106</v>
      </c>
      <c r="D140" s="27" t="s">
        <v>16</v>
      </c>
      <c r="E140" s="38">
        <v>0</v>
      </c>
      <c r="F140" s="37">
        <v>0</v>
      </c>
      <c r="G140" s="36">
        <v>0</v>
      </c>
      <c r="H140" s="23"/>
      <c r="I140" s="36">
        <f>SUM(J140:U140)</f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35">
        <v>0</v>
      </c>
      <c r="V140" s="2">
        <f t="shared" si="34"/>
        <v>0</v>
      </c>
    </row>
    <row r="141" spans="1:22" ht="32.4" x14ac:dyDescent="0.3">
      <c r="A141" s="2"/>
      <c r="B141" s="5">
        <f>+I141-G141</f>
        <v>-200924.26999999996</v>
      </c>
      <c r="C141" s="28">
        <v>37504</v>
      </c>
      <c r="D141" s="27" t="s">
        <v>15</v>
      </c>
      <c r="E141" s="38">
        <v>4739180</v>
      </c>
      <c r="F141" s="37">
        <v>4739180</v>
      </c>
      <c r="G141" s="36">
        <v>314618.11999999994</v>
      </c>
      <c r="H141" s="23"/>
      <c r="I141" s="36">
        <f>SUM(J141:U141)</f>
        <v>113693.84999999999</v>
      </c>
      <c r="J141" s="35">
        <v>28248.659999999996</v>
      </c>
      <c r="K141" s="35">
        <v>59571</v>
      </c>
      <c r="L141" s="35">
        <v>18290.68</v>
      </c>
      <c r="M141" s="35">
        <v>7583.51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</v>
      </c>
      <c r="T141" s="35">
        <v>0</v>
      </c>
      <c r="U141" s="35">
        <v>0</v>
      </c>
      <c r="V141" s="2">
        <f t="shared" si="34"/>
        <v>87819.66</v>
      </c>
    </row>
    <row r="142" spans="1:22" ht="32.4" x14ac:dyDescent="0.3">
      <c r="A142" s="2"/>
      <c r="B142" s="5">
        <f>+I142-G142</f>
        <v>0</v>
      </c>
      <c r="C142" s="28">
        <v>37602</v>
      </c>
      <c r="D142" s="27" t="s">
        <v>14</v>
      </c>
      <c r="E142" s="38">
        <v>0</v>
      </c>
      <c r="F142" s="37">
        <v>0</v>
      </c>
      <c r="G142" s="36">
        <v>0</v>
      </c>
      <c r="H142" s="23"/>
      <c r="I142" s="36">
        <f>SUM(J142:U142)</f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2">
        <f t="shared" si="34"/>
        <v>0</v>
      </c>
    </row>
    <row r="143" spans="1:22" x14ac:dyDescent="0.3">
      <c r="A143" s="2"/>
      <c r="C143" s="28"/>
      <c r="D143" s="27"/>
      <c r="E143" s="38"/>
      <c r="F143" s="37"/>
      <c r="G143" s="36"/>
      <c r="H143" s="23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2">
        <f t="shared" si="34"/>
        <v>0</v>
      </c>
    </row>
    <row r="144" spans="1:22" x14ac:dyDescent="0.3">
      <c r="A144" s="2"/>
      <c r="B144" s="5">
        <f>+I144-G144</f>
        <v>0</v>
      </c>
      <c r="C144" s="34">
        <v>3800</v>
      </c>
      <c r="D144" s="33" t="s">
        <v>13</v>
      </c>
      <c r="E144" s="32">
        <f>SUM(E145:E145)</f>
        <v>0</v>
      </c>
      <c r="F144" s="31">
        <f>SUM(F145:F145)</f>
        <v>0</v>
      </c>
      <c r="G144" s="29">
        <f>SUM(G145:G145)</f>
        <v>0</v>
      </c>
      <c r="H144" s="30">
        <f>+G144/$G$14</f>
        <v>0</v>
      </c>
      <c r="I144" s="29">
        <f t="shared" ref="I144:U144" si="41">SUM(I145:I145)</f>
        <v>0</v>
      </c>
      <c r="J144" s="29">
        <f t="shared" si="41"/>
        <v>0</v>
      </c>
      <c r="K144" s="29">
        <f t="shared" si="41"/>
        <v>0</v>
      </c>
      <c r="L144" s="29">
        <f t="shared" si="41"/>
        <v>0</v>
      </c>
      <c r="M144" s="29">
        <f t="shared" si="41"/>
        <v>0</v>
      </c>
      <c r="N144" s="29">
        <f t="shared" si="41"/>
        <v>0</v>
      </c>
      <c r="O144" s="29">
        <f t="shared" si="41"/>
        <v>0</v>
      </c>
      <c r="P144" s="29">
        <f t="shared" si="41"/>
        <v>0</v>
      </c>
      <c r="Q144" s="29">
        <f t="shared" si="41"/>
        <v>0</v>
      </c>
      <c r="R144" s="29">
        <f t="shared" si="41"/>
        <v>0</v>
      </c>
      <c r="S144" s="29">
        <f t="shared" si="41"/>
        <v>0</v>
      </c>
      <c r="T144" s="29">
        <f t="shared" si="41"/>
        <v>0</v>
      </c>
      <c r="U144" s="29">
        <f t="shared" si="41"/>
        <v>0</v>
      </c>
      <c r="V144" s="2">
        <f t="shared" ref="V144:V158" si="42">+J144+K144</f>
        <v>0</v>
      </c>
    </row>
    <row r="145" spans="1:22" x14ac:dyDescent="0.3">
      <c r="A145" s="2"/>
      <c r="B145" s="5">
        <f>+I145-G145</f>
        <v>0</v>
      </c>
      <c r="C145" s="28">
        <v>38301</v>
      </c>
      <c r="D145" s="27" t="s">
        <v>12</v>
      </c>
      <c r="E145" s="38">
        <v>0</v>
      </c>
      <c r="F145" s="37">
        <v>0</v>
      </c>
      <c r="G145" s="36">
        <v>0</v>
      </c>
      <c r="H145" s="23"/>
      <c r="I145" s="36">
        <f>SUM(J145:U145)</f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0</v>
      </c>
      <c r="U145" s="35">
        <v>0</v>
      </c>
      <c r="V145" s="2">
        <f t="shared" si="42"/>
        <v>0</v>
      </c>
    </row>
    <row r="146" spans="1:22" x14ac:dyDescent="0.3">
      <c r="A146" s="2"/>
      <c r="C146" s="28"/>
      <c r="D146" s="27"/>
      <c r="E146" s="38"/>
      <c r="F146" s="37"/>
      <c r="G146" s="36"/>
      <c r="H146" s="23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2">
        <f t="shared" si="42"/>
        <v>0</v>
      </c>
    </row>
    <row r="147" spans="1:22" x14ac:dyDescent="0.3">
      <c r="A147" s="2"/>
      <c r="B147" s="5">
        <f>+I147-G147</f>
        <v>-7723140.6899999995</v>
      </c>
      <c r="C147" s="34">
        <v>3900</v>
      </c>
      <c r="D147" s="33" t="s">
        <v>11</v>
      </c>
      <c r="E147" s="32">
        <f>SUM(E148:E151)</f>
        <v>359455998</v>
      </c>
      <c r="F147" s="31">
        <f>SUM(F148:F151)</f>
        <v>359455998</v>
      </c>
      <c r="G147" s="29">
        <f>SUM(G148:G151)</f>
        <v>12641144.23</v>
      </c>
      <c r="H147" s="30">
        <f>+G147/$G$14</f>
        <v>6.6366062000253606E-2</v>
      </c>
      <c r="I147" s="29">
        <f t="shared" ref="I147:U147" si="43">SUM(I148:I151)</f>
        <v>4918003.540000001</v>
      </c>
      <c r="J147" s="29">
        <f t="shared" si="43"/>
        <v>1244618.07</v>
      </c>
      <c r="K147" s="29">
        <f t="shared" si="43"/>
        <v>1133337.18</v>
      </c>
      <c r="L147" s="29">
        <f t="shared" si="43"/>
        <v>2433269.1500000004</v>
      </c>
      <c r="M147" s="29">
        <f t="shared" si="43"/>
        <v>106779.14</v>
      </c>
      <c r="N147" s="29">
        <f t="shared" si="43"/>
        <v>0</v>
      </c>
      <c r="O147" s="29">
        <f t="shared" si="43"/>
        <v>0</v>
      </c>
      <c r="P147" s="29">
        <f t="shared" si="43"/>
        <v>0</v>
      </c>
      <c r="Q147" s="29">
        <f t="shared" si="43"/>
        <v>0</v>
      </c>
      <c r="R147" s="29">
        <f t="shared" si="43"/>
        <v>0</v>
      </c>
      <c r="S147" s="29">
        <f t="shared" si="43"/>
        <v>0</v>
      </c>
      <c r="T147" s="29">
        <f t="shared" si="43"/>
        <v>0</v>
      </c>
      <c r="U147" s="29">
        <f t="shared" si="43"/>
        <v>0</v>
      </c>
      <c r="V147" s="2">
        <f t="shared" si="42"/>
        <v>2377955.25</v>
      </c>
    </row>
    <row r="148" spans="1:22" x14ac:dyDescent="0.3">
      <c r="A148" s="2"/>
      <c r="B148" s="5">
        <f>+I148-G148</f>
        <v>-6124929.5099999998</v>
      </c>
      <c r="C148" s="28">
        <v>39202</v>
      </c>
      <c r="D148" s="27" t="s">
        <v>10</v>
      </c>
      <c r="E148" s="38">
        <v>48300000</v>
      </c>
      <c r="F148" s="37">
        <v>48300000</v>
      </c>
      <c r="G148" s="40">
        <v>9206218.4000000004</v>
      </c>
      <c r="H148" s="39"/>
      <c r="I148" s="36">
        <f>SUM(J148:U148)</f>
        <v>3081288.8900000006</v>
      </c>
      <c r="J148" s="35">
        <v>289227.64</v>
      </c>
      <c r="K148" s="35">
        <v>434541.36</v>
      </c>
      <c r="L148" s="35">
        <v>2250740.7500000005</v>
      </c>
      <c r="M148" s="35">
        <v>106779.14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0</v>
      </c>
      <c r="T148" s="35">
        <v>0</v>
      </c>
      <c r="U148" s="35">
        <v>0</v>
      </c>
      <c r="V148" s="2">
        <f t="shared" si="42"/>
        <v>723769</v>
      </c>
    </row>
    <row r="149" spans="1:22" x14ac:dyDescent="0.3">
      <c r="A149" s="2"/>
      <c r="B149" s="5">
        <f>+I149-G149</f>
        <v>134716.82000000007</v>
      </c>
      <c r="C149" s="28">
        <v>39401</v>
      </c>
      <c r="D149" s="27" t="s">
        <v>9</v>
      </c>
      <c r="E149" s="38">
        <v>300643542</v>
      </c>
      <c r="F149" s="37">
        <v>300643542</v>
      </c>
      <c r="G149" s="36">
        <v>613394.82999999996</v>
      </c>
      <c r="H149" s="23"/>
      <c r="I149" s="36">
        <f>SUM(J149:U149)</f>
        <v>748111.65</v>
      </c>
      <c r="J149" s="35">
        <v>362604.43</v>
      </c>
      <c r="K149" s="35">
        <v>292090.82</v>
      </c>
      <c r="L149" s="35">
        <v>93416.4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</v>
      </c>
      <c r="T149" s="35">
        <v>0</v>
      </c>
      <c r="U149" s="35">
        <v>0</v>
      </c>
      <c r="V149" s="2">
        <f t="shared" si="42"/>
        <v>654695.25</v>
      </c>
    </row>
    <row r="150" spans="1:22" x14ac:dyDescent="0.3">
      <c r="A150" s="2"/>
      <c r="B150" s="5">
        <f>+I150-G150</f>
        <v>-1732928</v>
      </c>
      <c r="C150" s="28">
        <v>39801</v>
      </c>
      <c r="D150" s="27" t="s">
        <v>8</v>
      </c>
      <c r="E150" s="38">
        <v>10512456</v>
      </c>
      <c r="F150" s="37">
        <v>10512456</v>
      </c>
      <c r="G150" s="36">
        <v>2821531</v>
      </c>
      <c r="H150" s="23"/>
      <c r="I150" s="36">
        <f>SUM(J150:U150)</f>
        <v>1088603</v>
      </c>
      <c r="J150" s="35">
        <v>592786</v>
      </c>
      <c r="K150" s="35">
        <v>406705</v>
      </c>
      <c r="L150" s="35">
        <v>89112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0</v>
      </c>
      <c r="T150" s="35">
        <v>0</v>
      </c>
      <c r="U150" s="35">
        <v>0</v>
      </c>
      <c r="V150" s="2">
        <f t="shared" si="42"/>
        <v>999491</v>
      </c>
    </row>
    <row r="151" spans="1:22" x14ac:dyDescent="0.3">
      <c r="A151" s="2"/>
      <c r="B151" s="5">
        <f>+I151-G151</f>
        <v>0</v>
      </c>
      <c r="C151" s="28">
        <v>39904</v>
      </c>
      <c r="D151" s="27" t="s">
        <v>7</v>
      </c>
      <c r="E151" s="38">
        <v>0</v>
      </c>
      <c r="F151" s="37">
        <v>0</v>
      </c>
      <c r="G151" s="36">
        <v>0</v>
      </c>
      <c r="H151" s="23"/>
      <c r="I151" s="36">
        <f>SUM(J151:U151)</f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2">
        <f t="shared" si="42"/>
        <v>0</v>
      </c>
    </row>
    <row r="152" spans="1:22" x14ac:dyDescent="0.3">
      <c r="A152" s="2"/>
      <c r="C152" s="28"/>
      <c r="D152" s="27"/>
      <c r="E152" s="32"/>
      <c r="F152" s="31"/>
      <c r="G152" s="29"/>
      <c r="H152" s="30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">
        <f t="shared" si="42"/>
        <v>0</v>
      </c>
    </row>
    <row r="153" spans="1:22" hidden="1" x14ac:dyDescent="0.3">
      <c r="A153" s="2"/>
      <c r="B153" s="5">
        <f>+I153-G153</f>
        <v>0</v>
      </c>
      <c r="C153" s="34" t="s">
        <v>6</v>
      </c>
      <c r="D153" s="33"/>
      <c r="E153" s="32">
        <f>SUM(E155)</f>
        <v>0</v>
      </c>
      <c r="F153" s="31">
        <f>SUM(F155)</f>
        <v>0</v>
      </c>
      <c r="G153" s="29">
        <f>SUM(G155)</f>
        <v>0</v>
      </c>
      <c r="H153" s="30">
        <f>+(G153/$G$16)</f>
        <v>0</v>
      </c>
      <c r="I153" s="29">
        <f t="shared" ref="I153:U153" si="44">SUM(I155)</f>
        <v>0</v>
      </c>
      <c r="J153" s="29">
        <f t="shared" si="44"/>
        <v>0</v>
      </c>
      <c r="K153" s="29">
        <f t="shared" si="44"/>
        <v>0</v>
      </c>
      <c r="L153" s="29">
        <f t="shared" si="44"/>
        <v>0</v>
      </c>
      <c r="M153" s="29">
        <f t="shared" si="44"/>
        <v>0</v>
      </c>
      <c r="N153" s="29">
        <f t="shared" si="44"/>
        <v>0</v>
      </c>
      <c r="O153" s="29">
        <f t="shared" si="44"/>
        <v>0</v>
      </c>
      <c r="P153" s="29">
        <f t="shared" si="44"/>
        <v>0</v>
      </c>
      <c r="Q153" s="29">
        <f t="shared" si="44"/>
        <v>0</v>
      </c>
      <c r="R153" s="29">
        <f t="shared" si="44"/>
        <v>0</v>
      </c>
      <c r="S153" s="29">
        <f t="shared" si="44"/>
        <v>0</v>
      </c>
      <c r="T153" s="29">
        <f t="shared" si="44"/>
        <v>0</v>
      </c>
      <c r="U153" s="29">
        <f t="shared" si="44"/>
        <v>0</v>
      </c>
      <c r="V153" s="2">
        <f t="shared" si="42"/>
        <v>0</v>
      </c>
    </row>
    <row r="154" spans="1:22" hidden="1" x14ac:dyDescent="0.3">
      <c r="A154" s="2"/>
      <c r="C154" s="28"/>
      <c r="D154" s="27"/>
      <c r="E154" s="32"/>
      <c r="F154" s="31"/>
      <c r="G154" s="29"/>
      <c r="H154" s="30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">
        <f t="shared" si="42"/>
        <v>0</v>
      </c>
    </row>
    <row r="155" spans="1:22" hidden="1" x14ac:dyDescent="0.3">
      <c r="A155" s="2"/>
      <c r="B155" s="5">
        <f>+I155-G155</f>
        <v>0</v>
      </c>
      <c r="C155" s="34">
        <v>6000</v>
      </c>
      <c r="D155" s="33" t="s">
        <v>5</v>
      </c>
      <c r="E155" s="32">
        <f>SUM(E157)</f>
        <v>0</v>
      </c>
      <c r="F155" s="31">
        <f>SUM(F157)</f>
        <v>0</v>
      </c>
      <c r="G155" s="29">
        <f>SUM(G157)</f>
        <v>0</v>
      </c>
      <c r="H155" s="30">
        <f>+(G155/$G$16)</f>
        <v>0</v>
      </c>
      <c r="I155" s="29">
        <f t="shared" ref="I155:U155" si="45">SUM(I157)</f>
        <v>0</v>
      </c>
      <c r="J155" s="29">
        <f t="shared" si="45"/>
        <v>0</v>
      </c>
      <c r="K155" s="29">
        <f t="shared" si="45"/>
        <v>0</v>
      </c>
      <c r="L155" s="29">
        <f t="shared" si="45"/>
        <v>0</v>
      </c>
      <c r="M155" s="29">
        <f t="shared" si="45"/>
        <v>0</v>
      </c>
      <c r="N155" s="29">
        <f t="shared" si="45"/>
        <v>0</v>
      </c>
      <c r="O155" s="29">
        <f t="shared" si="45"/>
        <v>0</v>
      </c>
      <c r="P155" s="29">
        <f t="shared" si="45"/>
        <v>0</v>
      </c>
      <c r="Q155" s="29">
        <f t="shared" si="45"/>
        <v>0</v>
      </c>
      <c r="R155" s="29">
        <f t="shared" si="45"/>
        <v>0</v>
      </c>
      <c r="S155" s="29">
        <f t="shared" si="45"/>
        <v>0</v>
      </c>
      <c r="T155" s="29">
        <f t="shared" si="45"/>
        <v>0</v>
      </c>
      <c r="U155" s="29">
        <f t="shared" si="45"/>
        <v>0</v>
      </c>
      <c r="V155" s="2">
        <f t="shared" si="42"/>
        <v>0</v>
      </c>
    </row>
    <row r="156" spans="1:22" hidden="1" x14ac:dyDescent="0.3">
      <c r="A156" s="2"/>
      <c r="C156" s="28"/>
      <c r="D156" s="27"/>
      <c r="E156" s="38"/>
      <c r="F156" s="37"/>
      <c r="G156" s="36"/>
      <c r="H156" s="23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2">
        <f t="shared" si="42"/>
        <v>0</v>
      </c>
    </row>
    <row r="157" spans="1:22" hidden="1" x14ac:dyDescent="0.3">
      <c r="A157" s="2"/>
      <c r="B157" s="5">
        <f>+I157-G157</f>
        <v>0</v>
      </c>
      <c r="C157" s="34">
        <v>6200</v>
      </c>
      <c r="D157" s="33" t="s">
        <v>4</v>
      </c>
      <c r="E157" s="32">
        <f>SUM(E158:E158)</f>
        <v>0</v>
      </c>
      <c r="F157" s="31">
        <f>SUM(F158:F158)</f>
        <v>0</v>
      </c>
      <c r="G157" s="29">
        <f>SUM(G158:G158)</f>
        <v>0</v>
      </c>
      <c r="H157" s="30">
        <f>+(G157/$G$16)</f>
        <v>0</v>
      </c>
      <c r="I157" s="29">
        <f t="shared" ref="I157:U157" si="46">SUM(I158:I158)</f>
        <v>0</v>
      </c>
      <c r="J157" s="29">
        <f t="shared" si="46"/>
        <v>0</v>
      </c>
      <c r="K157" s="29">
        <f t="shared" si="46"/>
        <v>0</v>
      </c>
      <c r="L157" s="29">
        <f t="shared" si="46"/>
        <v>0</v>
      </c>
      <c r="M157" s="29">
        <f t="shared" si="46"/>
        <v>0</v>
      </c>
      <c r="N157" s="29">
        <f t="shared" si="46"/>
        <v>0</v>
      </c>
      <c r="O157" s="29">
        <f t="shared" si="46"/>
        <v>0</v>
      </c>
      <c r="P157" s="29">
        <f t="shared" si="46"/>
        <v>0</v>
      </c>
      <c r="Q157" s="29">
        <f t="shared" si="46"/>
        <v>0</v>
      </c>
      <c r="R157" s="29">
        <f t="shared" si="46"/>
        <v>0</v>
      </c>
      <c r="S157" s="29">
        <f t="shared" si="46"/>
        <v>0</v>
      </c>
      <c r="T157" s="29">
        <f t="shared" si="46"/>
        <v>0</v>
      </c>
      <c r="U157" s="29">
        <f t="shared" si="46"/>
        <v>0</v>
      </c>
      <c r="V157" s="2">
        <f t="shared" si="42"/>
        <v>0</v>
      </c>
    </row>
    <row r="158" spans="1:22" ht="32.4" hidden="1" x14ac:dyDescent="0.3">
      <c r="A158" s="2"/>
      <c r="B158" s="5">
        <f>+I158-G158</f>
        <v>0</v>
      </c>
      <c r="C158" s="28">
        <v>62202</v>
      </c>
      <c r="D158" s="27" t="s">
        <v>3</v>
      </c>
      <c r="E158" s="38">
        <v>0</v>
      </c>
      <c r="F158" s="37">
        <v>0</v>
      </c>
      <c r="G158" s="36">
        <v>0</v>
      </c>
      <c r="H158" s="23"/>
      <c r="I158" s="36">
        <f>SUM(J158:U158)</f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2">
        <f t="shared" si="42"/>
        <v>0</v>
      </c>
    </row>
    <row r="159" spans="1:22" hidden="1" x14ac:dyDescent="0.3">
      <c r="A159" s="2"/>
      <c r="C159" s="28"/>
      <c r="D159" s="27"/>
      <c r="E159" s="38"/>
      <c r="F159" s="37"/>
      <c r="G159" s="36"/>
      <c r="H159" s="23"/>
      <c r="I159" s="36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2"/>
    </row>
    <row r="160" spans="1:22" x14ac:dyDescent="0.3">
      <c r="A160" s="2"/>
      <c r="C160" s="34" t="s">
        <v>2</v>
      </c>
      <c r="D160" s="33"/>
      <c r="E160" s="32">
        <v>510619344</v>
      </c>
      <c r="F160" s="31">
        <v>510619344</v>
      </c>
      <c r="G160" s="29">
        <v>32940429.079999998</v>
      </c>
      <c r="H160" s="30">
        <f>+G160/$G$14</f>
        <v>0.17293739544954442</v>
      </c>
      <c r="I160" s="29">
        <f>SUM(J160:U160)</f>
        <v>16200743.539999999</v>
      </c>
      <c r="J160" s="29">
        <v>4377734.08</v>
      </c>
      <c r="K160" s="29">
        <v>5853238.9299999997</v>
      </c>
      <c r="L160" s="29">
        <v>5969770.5300000003</v>
      </c>
      <c r="M160" s="29"/>
      <c r="N160" s="29"/>
      <c r="O160" s="29"/>
      <c r="P160" s="29"/>
      <c r="Q160" s="29"/>
      <c r="R160" s="29"/>
      <c r="S160" s="29"/>
      <c r="T160" s="29"/>
      <c r="U160" s="29"/>
      <c r="V160" s="2"/>
    </row>
    <row r="161" spans="1:21" ht="16.2" customHeight="1" x14ac:dyDescent="0.3">
      <c r="A161" s="2"/>
      <c r="C161" s="28"/>
      <c r="D161" s="27"/>
      <c r="E161" s="26"/>
      <c r="F161" s="25"/>
      <c r="G161" s="24"/>
      <c r="H161" s="23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</row>
    <row r="162" spans="1:21" ht="3.15" customHeight="1" thickBot="1" x14ac:dyDescent="0.35">
      <c r="A162" s="2"/>
      <c r="C162" s="20"/>
      <c r="D162" s="20"/>
      <c r="E162" s="21"/>
      <c r="F162" s="20"/>
      <c r="G162" s="20"/>
      <c r="H162" s="19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</row>
    <row r="163" spans="1:21" ht="3.15" customHeight="1" x14ac:dyDescent="0.3">
      <c r="C163" s="16"/>
      <c r="D163" s="16"/>
      <c r="E163" s="17"/>
      <c r="F163" s="16"/>
      <c r="G163" s="15"/>
      <c r="H163" s="14"/>
    </row>
    <row r="164" spans="1:21" x14ac:dyDescent="0.3">
      <c r="C164" s="13"/>
      <c r="D164" s="12"/>
      <c r="E164" s="11"/>
      <c r="F164" s="10"/>
      <c r="G164" s="9"/>
      <c r="H164" s="8"/>
    </row>
    <row r="165" spans="1:21" ht="24.6" customHeight="1" x14ac:dyDescent="0.3">
      <c r="C165" s="77" t="s">
        <v>1</v>
      </c>
      <c r="D165" s="77"/>
      <c r="E165" s="77"/>
      <c r="F165" s="77"/>
      <c r="G165" s="77"/>
      <c r="H165" s="77"/>
      <c r="I165" s="7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x14ac:dyDescent="0.3">
      <c r="I166" s="2" t="s">
        <v>0</v>
      </c>
    </row>
    <row r="167" spans="1:21" x14ac:dyDescent="0.3">
      <c r="I167" s="7">
        <v>1</v>
      </c>
      <c r="J167" s="2">
        <f>J20</f>
        <v>14431157.84</v>
      </c>
      <c r="K167" s="2">
        <f>K20</f>
        <v>12806990.970000003</v>
      </c>
      <c r="L167" s="2">
        <f>L20</f>
        <v>16605507.316370372</v>
      </c>
      <c r="M167" s="2">
        <f>M20</f>
        <v>0</v>
      </c>
    </row>
    <row r="168" spans="1:21" x14ac:dyDescent="0.3">
      <c r="I168" s="7">
        <v>2</v>
      </c>
      <c r="J168" s="2">
        <f>J56</f>
        <v>3088.79</v>
      </c>
      <c r="K168" s="2">
        <f>K56</f>
        <v>7642.01</v>
      </c>
      <c r="L168" s="2">
        <f>L56</f>
        <v>2967.8199999999997</v>
      </c>
      <c r="M168" s="2">
        <f>M56</f>
        <v>1994.27</v>
      </c>
    </row>
    <row r="169" spans="1:21" x14ac:dyDescent="0.3">
      <c r="I169" s="7">
        <v>3</v>
      </c>
      <c r="J169" s="2">
        <f>J80</f>
        <v>1924695.19</v>
      </c>
      <c r="K169" s="2">
        <f>K80</f>
        <v>2591776.31</v>
      </c>
      <c r="L169" s="2">
        <f>L80</f>
        <v>13587419.43</v>
      </c>
      <c r="M169" s="2">
        <f>M80</f>
        <v>956700.15999999992</v>
      </c>
    </row>
    <row r="170" spans="1:21" x14ac:dyDescent="0.3">
      <c r="J170" s="6">
        <f>J167+J168+J169</f>
        <v>16358941.819999998</v>
      </c>
      <c r="K170" s="6">
        <f>K167+K168+K169</f>
        <v>15406409.290000003</v>
      </c>
      <c r="L170" s="6">
        <f>L167+L168+L169</f>
        <v>30195894.566370372</v>
      </c>
      <c r="M170" s="6">
        <f>M167+M168+M169</f>
        <v>958694.42999999993</v>
      </c>
    </row>
    <row r="172" spans="1:21" x14ac:dyDescent="0.3">
      <c r="I172" s="7">
        <v>1</v>
      </c>
      <c r="J172" s="2">
        <v>0</v>
      </c>
      <c r="K172" s="2">
        <v>0</v>
      </c>
      <c r="L172" s="2">
        <v>0</v>
      </c>
      <c r="M172" s="2">
        <v>0</v>
      </c>
    </row>
    <row r="173" spans="1:21" x14ac:dyDescent="0.3">
      <c r="I173" s="7">
        <v>2</v>
      </c>
      <c r="J173" s="2">
        <v>0</v>
      </c>
      <c r="K173" s="2">
        <v>0</v>
      </c>
      <c r="L173" s="2">
        <v>0</v>
      </c>
      <c r="M173" s="2">
        <v>0</v>
      </c>
    </row>
    <row r="174" spans="1:21" x14ac:dyDescent="0.3">
      <c r="I174" s="7">
        <v>3</v>
      </c>
      <c r="J174" s="2">
        <v>0</v>
      </c>
      <c r="K174" s="2">
        <v>0</v>
      </c>
      <c r="L174" s="2">
        <v>0</v>
      </c>
      <c r="M174" s="2">
        <v>0</v>
      </c>
    </row>
    <row r="175" spans="1:21" s="2" customFormat="1" x14ac:dyDescent="0.3">
      <c r="B175" s="5"/>
      <c r="C175" s="1"/>
      <c r="D175" s="1"/>
      <c r="E175" s="4"/>
      <c r="F175" s="1"/>
      <c r="G175" s="1"/>
      <c r="H175" s="3"/>
      <c r="J175" s="6">
        <f>J172+J173+J174</f>
        <v>0</v>
      </c>
      <c r="K175" s="6">
        <f>K172+K173+K174</f>
        <v>0</v>
      </c>
      <c r="L175" s="6">
        <f>L172+L173+L174</f>
        <v>0</v>
      </c>
      <c r="M175" s="6">
        <f>M172+M173+M174</f>
        <v>0</v>
      </c>
    </row>
    <row r="177" spans="2:13" s="2" customFormat="1" x14ac:dyDescent="0.3">
      <c r="B177" s="5"/>
      <c r="C177" s="1"/>
      <c r="D177" s="1"/>
      <c r="E177" s="4"/>
      <c r="F177" s="1"/>
      <c r="G177" s="1"/>
      <c r="H177" s="3"/>
      <c r="I177" s="7">
        <v>1</v>
      </c>
      <c r="J177" s="2">
        <f t="shared" ref="J177:M179" si="47">J167-J172</f>
        <v>14431157.84</v>
      </c>
      <c r="K177" s="2">
        <f t="shared" si="47"/>
        <v>12806990.970000003</v>
      </c>
      <c r="L177" s="2">
        <f t="shared" si="47"/>
        <v>16605507.316370372</v>
      </c>
      <c r="M177" s="2">
        <f t="shared" si="47"/>
        <v>0</v>
      </c>
    </row>
    <row r="178" spans="2:13" s="2" customFormat="1" x14ac:dyDescent="0.3">
      <c r="B178" s="5"/>
      <c r="C178" s="1"/>
      <c r="D178" s="1"/>
      <c r="E178" s="4"/>
      <c r="F178" s="1"/>
      <c r="G178" s="1"/>
      <c r="H178" s="3"/>
      <c r="I178" s="7">
        <v>2</v>
      </c>
      <c r="J178" s="2">
        <f t="shared" si="47"/>
        <v>3088.79</v>
      </c>
      <c r="K178" s="2">
        <f t="shared" si="47"/>
        <v>7642.01</v>
      </c>
      <c r="L178" s="2">
        <f t="shared" si="47"/>
        <v>2967.8199999999997</v>
      </c>
      <c r="M178" s="2">
        <f t="shared" si="47"/>
        <v>1994.27</v>
      </c>
    </row>
    <row r="179" spans="2:13" s="2" customFormat="1" x14ac:dyDescent="0.3">
      <c r="B179" s="5"/>
      <c r="C179" s="1"/>
      <c r="D179" s="1"/>
      <c r="E179" s="4"/>
      <c r="F179" s="1"/>
      <c r="G179" s="1"/>
      <c r="H179" s="3"/>
      <c r="I179" s="7">
        <v>3</v>
      </c>
      <c r="J179" s="2">
        <f t="shared" si="47"/>
        <v>1924695.19</v>
      </c>
      <c r="K179" s="2">
        <f t="shared" si="47"/>
        <v>2591776.31</v>
      </c>
      <c r="L179" s="2">
        <f t="shared" si="47"/>
        <v>13587419.43</v>
      </c>
      <c r="M179" s="2">
        <f t="shared" si="47"/>
        <v>956700.15999999992</v>
      </c>
    </row>
    <row r="180" spans="2:13" s="2" customFormat="1" x14ac:dyDescent="0.3">
      <c r="B180" s="5"/>
      <c r="C180" s="1"/>
      <c r="D180" s="1"/>
      <c r="E180" s="4"/>
      <c r="F180" s="1"/>
      <c r="G180" s="1"/>
      <c r="H180" s="3"/>
      <c r="J180" s="6">
        <f>J177+J178+J179</f>
        <v>16358941.819999998</v>
      </c>
      <c r="K180" s="6">
        <f>K177+K178+K179</f>
        <v>15406409.290000003</v>
      </c>
      <c r="L180" s="6">
        <f>L177+L178+L179</f>
        <v>30195894.566370372</v>
      </c>
      <c r="M180" s="6">
        <f>M177+M178+M179</f>
        <v>958694.42999999993</v>
      </c>
    </row>
  </sheetData>
  <autoFilter ref="C13:I161" xr:uid="{00000000-0009-0000-0000-000000000000}"/>
  <mergeCells count="21">
    <mergeCell ref="C2:I2"/>
    <mergeCell ref="C3:I3"/>
    <mergeCell ref="C4:I4"/>
    <mergeCell ref="C7:D9"/>
    <mergeCell ref="E7:E8"/>
    <mergeCell ref="F7:F8"/>
    <mergeCell ref="G7:G8"/>
    <mergeCell ref="I7:I9"/>
    <mergeCell ref="U7:U9"/>
    <mergeCell ref="J7:J9"/>
    <mergeCell ref="K7:K9"/>
    <mergeCell ref="L7:L9"/>
    <mergeCell ref="M7:M9"/>
    <mergeCell ref="N7:N9"/>
    <mergeCell ref="O7:O9"/>
    <mergeCell ref="T7:T9"/>
    <mergeCell ref="C165:I165"/>
    <mergeCell ref="P7:P9"/>
    <mergeCell ref="Q7:Q9"/>
    <mergeCell ref="R7:R9"/>
    <mergeCell ref="S7:S9"/>
  </mergeCells>
  <conditionalFormatting sqref="B22:B160">
    <cfRule type="cellIs" dxfId="1" priority="1" operator="lessThan">
      <formula>0</formula>
    </cfRule>
  </conditionalFormatting>
  <conditionalFormatting sqref="J177:M180">
    <cfRule type="cellIs" dxfId="0" priority="2" operator="equal">
      <formula>0</formula>
    </cfRule>
  </conditionalFormatting>
  <printOptions horizontalCentered="1"/>
  <pageMargins left="0.11811023622047245" right="0.11811023622047245" top="0.59055118110236227" bottom="0.55118110236220474" header="0" footer="0"/>
  <pageSetup scale="76" fitToHeight="0" orientation="portrait" r:id="rId1"/>
  <headerFooter>
    <oddFooter>&amp;C&amp;P de &amp;N</oddFooter>
  </headerFooter>
  <rowBreaks count="3" manualBreakCount="3">
    <brk id="61" min="2" max="10" man="1"/>
    <brk id="104" min="2" max="10" man="1"/>
    <brk id="141" min="2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0180EF4A11D4B8EA6113D63229C1F" ma:contentTypeVersion="18" ma:contentTypeDescription="Crear nuevo documento." ma:contentTypeScope="" ma:versionID="dec22872090df9b1e299fed3cfce6f20">
  <xsd:schema xmlns:xsd="http://www.w3.org/2001/XMLSchema" xmlns:xs="http://www.w3.org/2001/XMLSchema" xmlns:p="http://schemas.microsoft.com/office/2006/metadata/properties" xmlns:ns3="bf3a3784-3eb9-49f4-96cd-a32adf010731" xmlns:ns4="13d2654d-086b-42b4-acc9-6c8bb1be1e74" targetNamespace="http://schemas.microsoft.com/office/2006/metadata/properties" ma:root="true" ma:fieldsID="b6ce18dce75bc2096b117b6f39e48dbc" ns3:_="" ns4:_="">
    <xsd:import namespace="bf3a3784-3eb9-49f4-96cd-a32adf010731"/>
    <xsd:import namespace="13d2654d-086b-42b4-acc9-6c8bb1be1e74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ingHintHash" minOccurs="0"/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3a3784-3eb9-49f4-96cd-a32adf010731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9" nillable="true" ma:displayName="Hash de la sugerencia para compartir" ma:hidden="true" ma:internalName="SharingHintHash" ma:readOnly="true">
      <xsd:simpleType>
        <xsd:restriction base="dms:Text"/>
      </xsd:simpleType>
    </xsd:element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2654d-086b-42b4-acc9-6c8bb1be1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3d2654d-086b-42b4-acc9-6c8bb1be1e74" xsi:nil="true"/>
  </documentManagement>
</p:properties>
</file>

<file path=customXml/itemProps1.xml><?xml version="1.0" encoding="utf-8"?>
<ds:datastoreItem xmlns:ds="http://schemas.openxmlformats.org/officeDocument/2006/customXml" ds:itemID="{451420E4-5ACD-4159-A195-B31111126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3a3784-3eb9-49f4-96cd-a32adf010731"/>
    <ds:schemaRef ds:uri="13d2654d-086b-42b4-acc9-6c8bb1be1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36F29D-0421-4FD5-B745-F629A05A27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9F35D9-6FE1-4579-92F7-6E50CABFEDFA}">
  <ds:schemaRefs>
    <ds:schemaRef ds:uri="http://schemas.microsoft.com/office/2006/metadata/properties"/>
    <ds:schemaRef ds:uri="http://schemas.microsoft.com/office/infopath/2007/PartnerControls"/>
    <ds:schemaRef ds:uri="13d2654d-086b-42b4-acc9-6c8bb1be1e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Segundo Trimestre</vt:lpstr>
      <vt:lpstr>'Segundo Trimestre'!Área_de_impresión</vt:lpstr>
      <vt:lpstr>'Segundo Trimestre'!Mesproc</vt:lpstr>
      <vt:lpstr>'Segundo Trimestre'!Print_Area</vt:lpstr>
      <vt:lpstr>'Segundo Trimestre'!Print_Titles</vt:lpstr>
      <vt:lpstr>'Segundo Trimestre'!Títulos_a_imprimir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Bautista Reyes</dc:creator>
  <cp:lastModifiedBy>Ricardo Bautista Reyes</cp:lastModifiedBy>
  <dcterms:created xsi:type="dcterms:W3CDTF">2025-04-09T23:20:56Z</dcterms:created>
  <dcterms:modified xsi:type="dcterms:W3CDTF">2025-07-15T17:27:07Z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0x0101006560180EF4A11D4B8EA6113D63229C1F</vt:lpwstr>
  </property>
</Properties>
</file>