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ndgob-my.sharepoint.com/personal/rbautista_fnd_gob_mx/Documents/RICARDO/SIPOT/2023/CuartoTrimestre/"/>
    </mc:Choice>
  </mc:AlternateContent>
  <xr:revisionPtr revIDLastSave="0" documentId="8_{3905D8A1-39DB-4671-818A-0EBF32185C81}" xr6:coauthVersionLast="47" xr6:coauthVersionMax="47" xr10:uidLastSave="{00000000-0000-0000-0000-000000000000}"/>
  <bookViews>
    <workbookView xWindow="-108" yWindow="-108" windowWidth="23256" windowHeight="12576" xr2:uid="{8F91F1A9-A49F-40B9-B4C8-9BD3E09E809C}"/>
  </bookViews>
  <sheets>
    <sheet name="2023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7" i="1" l="1"/>
  <c r="E177" i="1"/>
  <c r="D177" i="1"/>
  <c r="F149" i="1"/>
  <c r="E149" i="1"/>
  <c r="D149" i="1"/>
  <c r="F148" i="1"/>
  <c r="E148" i="1"/>
  <c r="D148" i="1"/>
  <c r="F146" i="1"/>
  <c r="E146" i="1"/>
  <c r="D146" i="1"/>
  <c r="F145" i="1"/>
  <c r="E145" i="1"/>
  <c r="D145" i="1"/>
  <c r="F141" i="1"/>
  <c r="E141" i="1"/>
  <c r="D141" i="1"/>
  <c r="F138" i="1"/>
  <c r="E138" i="1"/>
  <c r="D138" i="1"/>
  <c r="F137" i="1"/>
  <c r="E137" i="1"/>
  <c r="D137" i="1"/>
  <c r="F136" i="1"/>
  <c r="E136" i="1"/>
  <c r="D136" i="1"/>
  <c r="F135" i="1"/>
  <c r="E135" i="1"/>
  <c r="D135" i="1"/>
  <c r="F132" i="1"/>
  <c r="E132" i="1"/>
  <c r="D132" i="1"/>
  <c r="F131" i="1"/>
  <c r="E131" i="1"/>
  <c r="D131" i="1"/>
  <c r="F127" i="1"/>
  <c r="E127" i="1"/>
  <c r="D127" i="1"/>
  <c r="F126" i="1"/>
  <c r="E126" i="1"/>
  <c r="D126" i="1"/>
  <c r="F125" i="1"/>
  <c r="E125" i="1"/>
  <c r="D125" i="1"/>
  <c r="F124" i="1"/>
  <c r="E124" i="1"/>
  <c r="D124" i="1"/>
  <c r="F123" i="1"/>
  <c r="E123" i="1"/>
  <c r="D123" i="1"/>
  <c r="F122" i="1"/>
  <c r="E122" i="1"/>
  <c r="D122" i="1"/>
  <c r="F121" i="1"/>
  <c r="E121" i="1"/>
  <c r="D121" i="1"/>
  <c r="F118" i="1"/>
  <c r="E118" i="1"/>
  <c r="D118" i="1"/>
  <c r="F117" i="1"/>
  <c r="E117" i="1"/>
  <c r="D117" i="1"/>
  <c r="F116" i="1"/>
  <c r="E116" i="1"/>
  <c r="D116" i="1"/>
  <c r="F113" i="1"/>
  <c r="E113" i="1"/>
  <c r="D113" i="1"/>
  <c r="F112" i="1"/>
  <c r="E112" i="1"/>
  <c r="D112" i="1"/>
  <c r="F111" i="1"/>
  <c r="E111" i="1"/>
  <c r="D111" i="1"/>
  <c r="F110" i="1"/>
  <c r="E110" i="1"/>
  <c r="D110" i="1"/>
  <c r="F109" i="1"/>
  <c r="E109" i="1"/>
  <c r="D109" i="1"/>
  <c r="F108" i="1"/>
  <c r="E108" i="1"/>
  <c r="D108" i="1"/>
  <c r="F107" i="1"/>
  <c r="E107" i="1"/>
  <c r="D107" i="1"/>
  <c r="F106" i="1"/>
  <c r="E106" i="1"/>
  <c r="D106" i="1"/>
  <c r="F104" i="1"/>
  <c r="E104" i="1"/>
  <c r="D104" i="1"/>
  <c r="F103" i="1"/>
  <c r="E103" i="1"/>
  <c r="D103" i="1"/>
  <c r="F102" i="1"/>
  <c r="E102" i="1"/>
  <c r="D102" i="1"/>
  <c r="F101" i="1"/>
  <c r="E101" i="1"/>
  <c r="D101" i="1"/>
  <c r="F100" i="1"/>
  <c r="E100" i="1"/>
  <c r="D100" i="1"/>
  <c r="F97" i="1"/>
  <c r="E97" i="1"/>
  <c r="D97" i="1"/>
  <c r="F96" i="1"/>
  <c r="E96" i="1"/>
  <c r="D96" i="1"/>
  <c r="F95" i="1"/>
  <c r="E95" i="1"/>
  <c r="D95" i="1"/>
  <c r="F94" i="1"/>
  <c r="E94" i="1"/>
  <c r="D94" i="1"/>
  <c r="F93" i="1"/>
  <c r="E93" i="1"/>
  <c r="D93" i="1"/>
  <c r="F92" i="1"/>
  <c r="E92" i="1"/>
  <c r="D92" i="1"/>
  <c r="F91" i="1"/>
  <c r="E91" i="1"/>
  <c r="D91" i="1"/>
  <c r="F88" i="1"/>
  <c r="E88" i="1"/>
  <c r="D88" i="1"/>
  <c r="F87" i="1"/>
  <c r="E87" i="1"/>
  <c r="D87" i="1"/>
  <c r="F86" i="1"/>
  <c r="E86" i="1"/>
  <c r="D86" i="1"/>
  <c r="F85" i="1"/>
  <c r="E85" i="1"/>
  <c r="D85" i="1"/>
  <c r="F84" i="1"/>
  <c r="E84" i="1"/>
  <c r="D84" i="1"/>
  <c r="F82" i="1"/>
  <c r="E82" i="1"/>
  <c r="D82" i="1"/>
  <c r="F81" i="1"/>
  <c r="E81" i="1"/>
  <c r="D81" i="1"/>
  <c r="F80" i="1"/>
  <c r="E80" i="1"/>
  <c r="D80" i="1"/>
  <c r="F75" i="1"/>
  <c r="E75" i="1"/>
  <c r="D75" i="1"/>
  <c r="F72" i="1"/>
  <c r="E72" i="1"/>
  <c r="D72" i="1"/>
  <c r="F69" i="1"/>
  <c r="E69" i="1"/>
  <c r="D69" i="1"/>
  <c r="F65" i="1"/>
  <c r="E65" i="1"/>
  <c r="D65" i="1"/>
  <c r="F62" i="1"/>
  <c r="E62" i="1"/>
  <c r="D62" i="1"/>
  <c r="F61" i="1"/>
  <c r="E61" i="1"/>
  <c r="D61" i="1"/>
  <c r="F58" i="1"/>
  <c r="E58" i="1"/>
  <c r="D58" i="1"/>
  <c r="F57" i="1"/>
  <c r="E57" i="1"/>
  <c r="D57" i="1"/>
  <c r="F56" i="1"/>
  <c r="E56" i="1"/>
  <c r="D56" i="1"/>
  <c r="F54" i="1"/>
  <c r="E54" i="1"/>
  <c r="D54" i="1"/>
  <c r="F49" i="1"/>
  <c r="E49" i="1"/>
  <c r="D49" i="1"/>
  <c r="F46" i="1"/>
  <c r="E46" i="1"/>
  <c r="D46" i="1"/>
  <c r="F43" i="1"/>
  <c r="E43" i="1"/>
  <c r="D43" i="1"/>
  <c r="F42" i="1"/>
  <c r="E42" i="1"/>
  <c r="D42" i="1"/>
  <c r="F41" i="1"/>
  <c r="E41" i="1"/>
  <c r="D41" i="1"/>
  <c r="F40" i="1"/>
  <c r="E40" i="1"/>
  <c r="D40" i="1"/>
  <c r="F39" i="1"/>
  <c r="E39" i="1"/>
  <c r="D39" i="1"/>
  <c r="F38" i="1"/>
  <c r="E38" i="1"/>
  <c r="D38" i="1"/>
  <c r="F35" i="1"/>
  <c r="E35" i="1"/>
  <c r="D35" i="1"/>
  <c r="F34" i="1"/>
  <c r="E34" i="1"/>
  <c r="D34" i="1"/>
  <c r="F33" i="1"/>
  <c r="E33" i="1"/>
  <c r="D33" i="1"/>
  <c r="F32" i="1"/>
  <c r="E32" i="1"/>
  <c r="D32" i="1"/>
  <c r="F31" i="1"/>
  <c r="E31" i="1"/>
  <c r="D31" i="1"/>
  <c r="F30" i="1"/>
  <c r="E30" i="1"/>
  <c r="D30" i="1"/>
  <c r="F27" i="1"/>
  <c r="E27" i="1"/>
  <c r="D27" i="1"/>
  <c r="F26" i="1"/>
  <c r="E26" i="1"/>
  <c r="D26" i="1"/>
  <c r="F23" i="1"/>
  <c r="E23" i="1"/>
  <c r="D23" i="1"/>
  <c r="F22" i="1"/>
  <c r="E22" i="1"/>
  <c r="D22" i="1"/>
  <c r="F19" i="1"/>
  <c r="E19" i="1"/>
  <c r="D19" i="1"/>
  <c r="F176" i="1" l="1"/>
  <c r="F174" i="1" s="1"/>
  <c r="F144" i="1"/>
  <c r="F140" i="1"/>
  <c r="F134" i="1"/>
  <c r="F129" i="1"/>
  <c r="F120" i="1"/>
  <c r="F115" i="1"/>
  <c r="F99" i="1"/>
  <c r="F90" i="1"/>
  <c r="F79" i="1"/>
  <c r="F74" i="1"/>
  <c r="F71" i="1"/>
  <c r="F68" i="1"/>
  <c r="F64" i="1"/>
  <c r="F60" i="1"/>
  <c r="F53" i="1"/>
  <c r="F48" i="1"/>
  <c r="F45" i="1"/>
  <c r="F37" i="1"/>
  <c r="F29" i="1"/>
  <c r="F25" i="1"/>
  <c r="F21" i="1"/>
  <c r="F18" i="1"/>
  <c r="E176" i="1"/>
  <c r="E174" i="1" s="1"/>
  <c r="E144" i="1"/>
  <c r="E134" i="1"/>
  <c r="E129" i="1"/>
  <c r="E120" i="1"/>
  <c r="E99" i="1"/>
  <c r="E90" i="1"/>
  <c r="E74" i="1"/>
  <c r="E71" i="1"/>
  <c r="E68" i="1"/>
  <c r="E64" i="1"/>
  <c r="E53" i="1"/>
  <c r="E48" i="1"/>
  <c r="E45" i="1"/>
  <c r="E25" i="1"/>
  <c r="E21" i="1"/>
  <c r="D64" i="1"/>
  <c r="E168" i="1"/>
  <c r="E160" i="1"/>
  <c r="D160" i="1"/>
  <c r="E155" i="1"/>
  <c r="D144" i="1"/>
  <c r="D134" i="1"/>
  <c r="D129" i="1"/>
  <c r="D79" i="1"/>
  <c r="D74" i="1"/>
  <c r="D71" i="1"/>
  <c r="D68" i="1"/>
  <c r="E60" i="1"/>
  <c r="D60" i="1"/>
  <c r="D53" i="1"/>
  <c r="D48" i="1"/>
  <c r="D45" i="1"/>
  <c r="D37" i="1"/>
  <c r="D29" i="1"/>
  <c r="D18" i="1"/>
  <c r="D176" i="1"/>
  <c r="D174" i="1" s="1"/>
  <c r="F168" i="1"/>
  <c r="F164" i="1"/>
  <c r="E164" i="1"/>
  <c r="D164" i="1"/>
  <c r="F160" i="1"/>
  <c r="F155" i="1"/>
  <c r="D155" i="1"/>
  <c r="D21" i="1"/>
  <c r="F153" i="1" l="1"/>
  <c r="E51" i="1"/>
  <c r="F16" i="1"/>
  <c r="D51" i="1"/>
  <c r="F51" i="1"/>
  <c r="F151" i="1"/>
  <c r="D99" i="1"/>
  <c r="D115" i="1"/>
  <c r="E29" i="1"/>
  <c r="E37" i="1"/>
  <c r="E115" i="1"/>
  <c r="E79" i="1"/>
  <c r="F77" i="1"/>
  <c r="D168" i="1"/>
  <c r="D153" i="1" s="1"/>
  <c r="D151" i="1" s="1"/>
  <c r="D120" i="1"/>
  <c r="D25" i="1"/>
  <c r="D16" i="1" s="1"/>
  <c r="D90" i="1"/>
  <c r="D140" i="1"/>
  <c r="E140" i="1"/>
  <c r="E153" i="1"/>
  <c r="E151" i="1" s="1"/>
  <c r="E18" i="1"/>
  <c r="E77" i="1" l="1"/>
  <c r="F14" i="1"/>
  <c r="F12" i="1" s="1"/>
  <c r="D77" i="1"/>
  <c r="D14" i="1" s="1"/>
  <c r="D12" i="1" s="1"/>
  <c r="E16" i="1"/>
  <c r="E14" i="1" l="1"/>
  <c r="E12" i="1" s="1"/>
</calcChain>
</file>

<file path=xl/sharedStrings.xml><?xml version="1.0" encoding="utf-8"?>
<sst xmlns="http://schemas.openxmlformats.org/spreadsheetml/2006/main" count="144" uniqueCount="144">
  <si>
    <t>GERENCIA DE PRESUPUESTO</t>
  </si>
  <si>
    <t>(cifras en pesos)</t>
  </si>
  <si>
    <t>PARTIDA</t>
  </si>
  <si>
    <t>C O N C E P T O</t>
  </si>
  <si>
    <t>PRESUPUESTO</t>
  </si>
  <si>
    <t>EJERCICIO PRESUPUESTAL</t>
  </si>
  <si>
    <t>ORIGINAL</t>
  </si>
  <si>
    <t>MODIFICADO</t>
  </si>
  <si>
    <t>GASTO DE ADMINISTRACIÓN Y OTROS EGRESOS</t>
  </si>
  <si>
    <t>GASTO CORRIENTE</t>
  </si>
  <si>
    <t>SERVICIOS PERSONALES</t>
  </si>
  <si>
    <t>REMUNERACIONES AL PERSONAL DE CARÁCTER PERMANENTE</t>
  </si>
  <si>
    <t>Sueldos base</t>
  </si>
  <si>
    <t>REMUNERACIONES AL PERSONAL DE CARÁCTER TRANSITORIO</t>
  </si>
  <si>
    <t>Sueldos base al personal eventual</t>
  </si>
  <si>
    <t>Retribuciones por servicios de carácter social</t>
  </si>
  <si>
    <t>REMUNERACIONES ADICIONALES Y ESPECIALES</t>
  </si>
  <si>
    <t>Primas de vacaciones y dominical</t>
  </si>
  <si>
    <t>Aguinaldo o gratificación de fin de año</t>
  </si>
  <si>
    <t>SEGURIDAD SOCIAL</t>
  </si>
  <si>
    <t>Aportaciones al IMSS</t>
  </si>
  <si>
    <t>Aportaciones al INFONAVIT</t>
  </si>
  <si>
    <t>Aportaciones al Sistema de Ahorro para el Retiro</t>
  </si>
  <si>
    <t>Cuotas para el seguro de vida del personal civil</t>
  </si>
  <si>
    <t>Cuotas para el seguro de gastos médicos del personal civil</t>
  </si>
  <si>
    <t>Seguros de responsabilidad civil, asistencia legal y otros seguros</t>
  </si>
  <si>
    <t>OTRAS PRESTACIONES SOCIALES Y ECONÓMICAS</t>
  </si>
  <si>
    <t>Cuotas para el fondo de ahorro del personal civil</t>
  </si>
  <si>
    <t>Pago de liquidaciones</t>
  </si>
  <si>
    <t>Prestaciones establecidas por Condiciones Generales de Trabajo o Contratos Colectivos de Trabajo</t>
  </si>
  <si>
    <t>Compensación garantizada</t>
  </si>
  <si>
    <t>Apoyos a la capacitación de los servidores públicos</t>
  </si>
  <si>
    <t>Otras prestaciones</t>
  </si>
  <si>
    <t>PREVISIONES</t>
  </si>
  <si>
    <t>Incrementos a las percepciones</t>
  </si>
  <si>
    <t>PAGO DE ESTIMULOS A SERVIDORES PÚBLICOS</t>
  </si>
  <si>
    <t>Estímulos por productividad y eficiencia</t>
  </si>
  <si>
    <t>MATERIALES Y SUMINISTROS</t>
  </si>
  <si>
    <t>MATERIALES DE ADMINISTRACION, EMISION DE DOCUMENTOS Y ARTICULOS OFICIALES</t>
  </si>
  <si>
    <t>Materiales y útiles de oficina</t>
  </si>
  <si>
    <t>Materiales y útiles de impresión y reproducción</t>
  </si>
  <si>
    <t>Materiales y útiles para el procesamiento en equipos y bienes informáticos</t>
  </si>
  <si>
    <t>Material de apoyo informativo</t>
  </si>
  <si>
    <t>Material de limpieza</t>
  </si>
  <si>
    <t>ALIMENTOS Y UTENSILIOS</t>
  </si>
  <si>
    <t>Productos alimenticios para el personal en las instalaciones de las dependencias y entidades</t>
  </si>
  <si>
    <t>Utensilios para el servicio de alimentación</t>
  </si>
  <si>
    <t>PRODUCTOS QUÍMICOS, FARMACEUTICOS Y DE LABORATORIO</t>
  </si>
  <si>
    <t>Medicinas y productos farmacéuticos</t>
  </si>
  <si>
    <t>COMBUSTIBLES, LUBRICANTES Y ADITIVOS</t>
  </si>
  <si>
    <t>Combustibles, lubricantes y aditivos para vehículos terrestres, aéreos, marítimos, lacustres y fluviales destinados a servicios administrativos</t>
  </si>
  <si>
    <t>VESTUARIO, BLANCOS, PRENDAS DE PROTECCIÓN Y ARTÍCULOS DEPORTIVOS</t>
  </si>
  <si>
    <t>Vestuario y uniformes</t>
  </si>
  <si>
    <t>SERVICIOS GENERALES</t>
  </si>
  <si>
    <t>SERVICIOS BASICOS</t>
  </si>
  <si>
    <t>Servicio de energía eléctrica</t>
  </si>
  <si>
    <t>Servicio de agua</t>
  </si>
  <si>
    <t>Servicio telefónico convencional</t>
  </si>
  <si>
    <t>Servicio de telefonía celular</t>
  </si>
  <si>
    <t>Servicios de telecomunicaciones</t>
  </si>
  <si>
    <t>Servicios de conducción de señales analógicas y digitales</t>
  </si>
  <si>
    <t>Servicio postal</t>
  </si>
  <si>
    <t>Contratación de otros servicios</t>
  </si>
  <si>
    <t>Servicios integrales de infraestructura de computo</t>
  </si>
  <si>
    <t xml:space="preserve">SERVICIOS DE ARRENDAMIENTO </t>
  </si>
  <si>
    <t>Arrendamiento de edificios y locales</t>
  </si>
  <si>
    <t>Arrendamiento de equipo y bienes informáticos</t>
  </si>
  <si>
    <t>Arrendamiento de mobiliario</t>
  </si>
  <si>
    <t>Arrendamiento de vehículos terrestres, aéreos, marítimos, lacustres y fluviales para servicios administrativos</t>
  </si>
  <si>
    <t>Arrendamiento de vehículos terrestres, aéreos, marítimos, lacustres y fluviales para servidores públicos</t>
  </si>
  <si>
    <t>Arrendamiento de maquinaria y equipo</t>
  </si>
  <si>
    <t>Patentes, regalías y otros</t>
  </si>
  <si>
    <t>SERVICIOS PROFESIONALES, CIENTIFICOS, TECNICOS Y OTROS SERVICIOS</t>
  </si>
  <si>
    <t>Otras asesorías para la operación de programas</t>
  </si>
  <si>
    <t>Servicios relacionados con procedimientos jurisdiccionales</t>
  </si>
  <si>
    <t>Servicios de informática</t>
  </si>
  <si>
    <t>Servicios relacionados con certificación de procesos</t>
  </si>
  <si>
    <t>Servicios para capacitación a servidores públicos</t>
  </si>
  <si>
    <t>Estudios e Investigaciones</t>
  </si>
  <si>
    <t>Servicios relacionados con traducciones</t>
  </si>
  <si>
    <t>Otros servicios comerciales</t>
  </si>
  <si>
    <t>Impresión y elaboración de material informativo derivado de la operación de administración de las dependencias y entidades</t>
  </si>
  <si>
    <t>Información en medios masivos derivada de la operación y administración de las dependencias y entidades</t>
  </si>
  <si>
    <t>Servicios de vigilancias</t>
  </si>
  <si>
    <t>Subcontratación de servicios con terceros</t>
  </si>
  <si>
    <t>Servicios integrales</t>
  </si>
  <si>
    <t>SERVICIOS FINANCIEROS, BANCARIOS Y COMERCIALES</t>
  </si>
  <si>
    <t>Servicios bancarios y financieros</t>
  </si>
  <si>
    <t>Seguros de bienes patrimoniales</t>
  </si>
  <si>
    <t>Fletes y maniobras</t>
  </si>
  <si>
    <t>SERVICIOS DE INSTALACION, REPARACION, MANTENIMIENTO Y CONSERVACIÓN</t>
  </si>
  <si>
    <t>Mantenimiento y conservación de inmuebles para la prestación de servicios administrativos</t>
  </si>
  <si>
    <t>Mantenimiento y conservación de mobiliario y equipo de administración</t>
  </si>
  <si>
    <t>Mantenimiento y conservación de bienes informáticos</t>
  </si>
  <si>
    <t>Mantenimiento y conservación de vehículos terrestres, aéreos, marítimos, lacustres y fluviales</t>
  </si>
  <si>
    <t>Mantenimiento y conservación de maquinaria y equipo</t>
  </si>
  <si>
    <t>Servicios de lavandería, limpieza e higiene</t>
  </si>
  <si>
    <t>Servicios de jardinería y fumigación</t>
  </si>
  <si>
    <t>SERVICIOS DE COMUNICACIÓN SOCIAL Y PUBLICIDAD</t>
  </si>
  <si>
    <t>Difusión de mensajes sobre programas y actividades gubernamentales</t>
  </si>
  <si>
    <t>Difusión de mensajes comerciales para promover la venta de productos o servicios</t>
  </si>
  <si>
    <t>Servicios relacionados con monitoreo de información en medios masivos</t>
  </si>
  <si>
    <t>SERVICIOS DE TRASLADO Y VIATICOS</t>
  </si>
  <si>
    <t>Pasajes aéreos nacionales para servidores públicos de mando en el desempeño de comisiones y funciones oficiales</t>
  </si>
  <si>
    <t>Pasajes aéreos internacionales para servidores públicos en el desempeño de comisiones y funciones oficiales</t>
  </si>
  <si>
    <t>Viáticos nacionales para servidores públicos en el desempeño de funciones oficiales</t>
  </si>
  <si>
    <t>Viáticos en el extranjero para servidores públicos en el desempeño de comisiones y funciones oficiales</t>
  </si>
  <si>
    <t>SERVICIOS OFICIALES</t>
  </si>
  <si>
    <t>Congresos y convenciones</t>
  </si>
  <si>
    <t>Exposiciones</t>
  </si>
  <si>
    <t>OTROS SERVICIOS GENERALES</t>
  </si>
  <si>
    <t>Otros impuestos y derechos</t>
  </si>
  <si>
    <t>Erogaciones por resoluciones por autoridad competente</t>
  </si>
  <si>
    <t>Otros gastos por responsabilidades</t>
  </si>
  <si>
    <t>Impuesto sobre nóminas</t>
  </si>
  <si>
    <t>Participaciones en órganos de gobierno</t>
  </si>
  <si>
    <t>GASTO DE INVERSION</t>
  </si>
  <si>
    <t>BIENES MUEBLES, INMUEBLES E INTANGIBLES</t>
  </si>
  <si>
    <t>MOBILIARIO Y EQUIPO DE ADMINISTRACION</t>
  </si>
  <si>
    <t>Mobiliario</t>
  </si>
  <si>
    <t>Biernes infomáticos</t>
  </si>
  <si>
    <t>Equipo de administración</t>
  </si>
  <si>
    <t>MOBILIARIO Y EQUIPO EDUCACIONAL Y RECREATIVO</t>
  </si>
  <si>
    <t>Equipos y aparatos audiovisuales</t>
  </si>
  <si>
    <t>Cámaras fotográficas y de video</t>
  </si>
  <si>
    <t>EQUIPO E INSTRUMENTAL MEDICO Y DE LABORATORIO</t>
  </si>
  <si>
    <t>Equipo médico y de laboratorio</t>
  </si>
  <si>
    <t>Instrumental médico y de laboratorio</t>
  </si>
  <si>
    <t>MAQUINARIA, OTROS EQUIPOS Y HERRAMIENTAS</t>
  </si>
  <si>
    <t>Equipos y aparatos de comunicaciones y telecomunicaciones</t>
  </si>
  <si>
    <t>Maquinaria y equipo eléctrico y electrónico</t>
  </si>
  <si>
    <t>Herramientas y máquinas herramienta</t>
  </si>
  <si>
    <t>Otros bienes muebles</t>
  </si>
  <si>
    <t>INVERSION PUBLICA</t>
  </si>
  <si>
    <t>OBRA PUBLICA EN BIENES PROPIOS</t>
  </si>
  <si>
    <t>Mantenimiento y rehabilitación de edificaciones no habitacionales</t>
  </si>
  <si>
    <t>MADERA Y PRODUCTOS DE MADERA</t>
  </si>
  <si>
    <t>Tablas y tablones aserrados o labrados (productos de madera)</t>
  </si>
  <si>
    <t>Artículso metálicos para la construcción</t>
  </si>
  <si>
    <t>Servicios de digitalización</t>
  </si>
  <si>
    <t>Estado del Ejercicio Presupuestal al 31 de diciembre de 2023</t>
  </si>
  <si>
    <t>FINANCIERA NACIONAL DE DESARROLLO AGROPECUARIO, RURAL, FORESTAL Y PESQUERO EN LIQUIDACIÓN</t>
  </si>
  <si>
    <t>DIRECCIÓN EJECUTIVA DE ADMINISTRACIÓN Y FINANZAS</t>
  </si>
  <si>
    <t>DIRECCIÓN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</si>
</sst>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_);[Red]\(#,##0.0\)"/>
    <numFmt numFmtId="165" formatCode="#,##0.00_);[Red]\(#,##0.00\)"/>
    <numFmt numFmtId="166" formatCode="#,##0_);[Red]\(#,##0\)"/>
    <numFmt numFmtId="167" formatCode="#,##0_ ;[Red]\-#,##0\ "/>
    <numFmt numFmtId="168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</cellStyleXfs>
  <cellXfs count="60">
    <xf numFmtId="0" fontId="0" fillId="0" borderId="0" xfId="0"/>
    <xf numFmtId="164" fontId="1" fillId="2" borderId="0" xfId="1" applyNumberFormat="1" applyFill="1"/>
    <xf numFmtId="164" fontId="3" fillId="2" borderId="0" xfId="1" applyNumberFormat="1" applyFont="1" applyFill="1" applyAlignment="1">
      <alignment horizontal="center"/>
    </xf>
    <xf numFmtId="165" fontId="3" fillId="2" borderId="0" xfId="1" applyNumberFormat="1" applyFont="1" applyFill="1" applyAlignment="1">
      <alignment horizontal="center"/>
    </xf>
    <xf numFmtId="0" fontId="4" fillId="2" borderId="5" xfId="2" applyFont="1" applyFill="1" applyBorder="1" applyAlignment="1">
      <alignment horizontal="center" vertical="center" wrapText="1"/>
    </xf>
    <xf numFmtId="164" fontId="4" fillId="2" borderId="6" xfId="1" applyNumberFormat="1" applyFont="1" applyFill="1" applyBorder="1"/>
    <xf numFmtId="164" fontId="5" fillId="2" borderId="7" xfId="1" applyNumberFormat="1" applyFont="1" applyFill="1" applyBorder="1"/>
    <xf numFmtId="164" fontId="5" fillId="2" borderId="6" xfId="1" applyNumberFormat="1" applyFont="1" applyFill="1" applyBorder="1"/>
    <xf numFmtId="166" fontId="5" fillId="2" borderId="7" xfId="1" applyNumberFormat="1" applyFont="1" applyFill="1" applyBorder="1"/>
    <xf numFmtId="164" fontId="6" fillId="2" borderId="0" xfId="1" applyNumberFormat="1" applyFont="1" applyFill="1"/>
    <xf numFmtId="0" fontId="4" fillId="2" borderId="8" xfId="1" applyFont="1" applyFill="1" applyBorder="1"/>
    <xf numFmtId="0" fontId="4" fillId="2" borderId="9" xfId="1" applyFont="1" applyFill="1" applyBorder="1"/>
    <xf numFmtId="167" fontId="4" fillId="2" borderId="8" xfId="1" applyNumberFormat="1" applyFont="1" applyFill="1" applyBorder="1"/>
    <xf numFmtId="167" fontId="4" fillId="2" borderId="9" xfId="1" applyNumberFormat="1" applyFont="1" applyFill="1" applyBorder="1"/>
    <xf numFmtId="166" fontId="4" fillId="2" borderId="9" xfId="1" applyNumberFormat="1" applyFont="1" applyFill="1" applyBorder="1"/>
    <xf numFmtId="0" fontId="5" fillId="2" borderId="8" xfId="1" applyFont="1" applyFill="1" applyBorder="1"/>
    <xf numFmtId="0" fontId="5" fillId="2" borderId="9" xfId="1" applyFont="1" applyFill="1" applyBorder="1"/>
    <xf numFmtId="167" fontId="5" fillId="2" borderId="8" xfId="1" applyNumberFormat="1" applyFont="1" applyFill="1" applyBorder="1"/>
    <xf numFmtId="1" fontId="4" fillId="2" borderId="8" xfId="1" applyNumberFormat="1" applyFont="1" applyFill="1" applyBorder="1"/>
    <xf numFmtId="1" fontId="5" fillId="2" borderId="8" xfId="1" applyNumberFormat="1" applyFont="1" applyFill="1" applyBorder="1"/>
    <xf numFmtId="166" fontId="5" fillId="2" borderId="9" xfId="1" applyNumberFormat="1" applyFont="1" applyFill="1" applyBorder="1"/>
    <xf numFmtId="164" fontId="7" fillId="2" borderId="0" xfId="1" applyNumberFormat="1" applyFont="1" applyFill="1"/>
    <xf numFmtId="164" fontId="8" fillId="2" borderId="0" xfId="1" applyNumberFormat="1" applyFont="1" applyFill="1"/>
    <xf numFmtId="164" fontId="9" fillId="2" borderId="0" xfId="1" applyNumberFormat="1" applyFont="1" applyFill="1"/>
    <xf numFmtId="1" fontId="5" fillId="2" borderId="10" xfId="1" applyNumberFormat="1" applyFont="1" applyFill="1" applyBorder="1"/>
    <xf numFmtId="0" fontId="5" fillId="2" borderId="11" xfId="1" applyFont="1" applyFill="1" applyBorder="1"/>
    <xf numFmtId="167" fontId="5" fillId="2" borderId="10" xfId="1" applyNumberFormat="1" applyFont="1" applyFill="1" applyBorder="1"/>
    <xf numFmtId="166" fontId="5" fillId="2" borderId="11" xfId="1" applyNumberFormat="1" applyFont="1" applyFill="1" applyBorder="1"/>
    <xf numFmtId="0" fontId="5" fillId="2" borderId="0" xfId="1" applyFont="1" applyFill="1"/>
    <xf numFmtId="164" fontId="5" fillId="2" borderId="9" xfId="1" applyNumberFormat="1" applyFont="1" applyFill="1" applyBorder="1"/>
    <xf numFmtId="164" fontId="4" fillId="2" borderId="9" xfId="1" applyNumberFormat="1" applyFont="1" applyFill="1" applyBorder="1"/>
    <xf numFmtId="1" fontId="5" fillId="2" borderId="6" xfId="1" applyNumberFormat="1" applyFont="1" applyFill="1" applyBorder="1"/>
    <xf numFmtId="0" fontId="5" fillId="2" borderId="7" xfId="1" applyFont="1" applyFill="1" applyBorder="1"/>
    <xf numFmtId="167" fontId="5" fillId="2" borderId="6" xfId="1" applyNumberFormat="1" applyFont="1" applyFill="1" applyBorder="1"/>
    <xf numFmtId="1" fontId="5" fillId="2" borderId="9" xfId="1" applyNumberFormat="1" applyFont="1" applyFill="1" applyBorder="1"/>
    <xf numFmtId="1" fontId="4" fillId="2" borderId="9" xfId="1" applyNumberFormat="1" applyFont="1" applyFill="1" applyBorder="1"/>
    <xf numFmtId="1" fontId="5" fillId="2" borderId="11" xfId="1" applyNumberFormat="1" applyFont="1" applyFill="1" applyBorder="1"/>
    <xf numFmtId="0" fontId="1" fillId="2" borderId="0" xfId="1" applyFill="1"/>
    <xf numFmtId="167" fontId="1" fillId="2" borderId="0" xfId="1" applyNumberFormat="1" applyFill="1"/>
    <xf numFmtId="166" fontId="1" fillId="2" borderId="0" xfId="1" applyNumberFormat="1" applyFill="1"/>
    <xf numFmtId="167" fontId="4" fillId="2" borderId="7" xfId="1" applyNumberFormat="1" applyFont="1" applyFill="1" applyBorder="1"/>
    <xf numFmtId="167" fontId="4" fillId="2" borderId="12" xfId="1" applyNumberFormat="1" applyFont="1" applyFill="1" applyBorder="1"/>
    <xf numFmtId="168" fontId="3" fillId="2" borderId="0" xfId="3" applyNumberFormat="1" applyFont="1" applyFill="1" applyAlignment="1">
      <alignment horizontal="center"/>
    </xf>
    <xf numFmtId="168" fontId="4" fillId="2" borderId="5" xfId="3" applyNumberFormat="1" applyFont="1" applyFill="1" applyBorder="1" applyAlignment="1">
      <alignment horizontal="center" vertical="center" wrapText="1"/>
    </xf>
    <xf numFmtId="168" fontId="5" fillId="2" borderId="7" xfId="3" applyNumberFormat="1" applyFont="1" applyFill="1" applyBorder="1"/>
    <xf numFmtId="168" fontId="4" fillId="2" borderId="0" xfId="3" applyNumberFormat="1" applyFont="1" applyFill="1"/>
    <xf numFmtId="168" fontId="5" fillId="2" borderId="9" xfId="3" applyNumberFormat="1" applyFont="1" applyFill="1" applyBorder="1"/>
    <xf numFmtId="168" fontId="4" fillId="2" borderId="9" xfId="3" applyNumberFormat="1" applyFont="1" applyFill="1" applyBorder="1"/>
    <xf numFmtId="168" fontId="5" fillId="2" borderId="11" xfId="3" applyNumberFormat="1" applyFont="1" applyFill="1" applyBorder="1"/>
    <xf numFmtId="168" fontId="4" fillId="2" borderId="7" xfId="3" applyNumberFormat="1" applyFont="1" applyFill="1" applyBorder="1"/>
    <xf numFmtId="168" fontId="1" fillId="2" borderId="0" xfId="3" applyNumberFormat="1" applyFont="1" applyFill="1"/>
    <xf numFmtId="164" fontId="3" fillId="2" borderId="0" xfId="1" applyNumberFormat="1" applyFont="1" applyFill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164" fontId="4" fillId="2" borderId="4" xfId="1" applyNumberFormat="1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166" fontId="4" fillId="2" borderId="1" xfId="0" applyNumberFormat="1" applyFont="1" applyFill="1" applyBorder="1" applyAlignment="1">
      <alignment horizontal="center" vertical="center" wrapText="1"/>
    </xf>
    <xf numFmtId="166" fontId="4" fillId="2" borderId="4" xfId="0" applyNumberFormat="1" applyFont="1" applyFill="1" applyBorder="1" applyAlignment="1">
      <alignment horizontal="center" vertical="center" wrapText="1"/>
    </xf>
    <xf numFmtId="164" fontId="2" fillId="2" borderId="0" xfId="1" applyNumberFormat="1" applyFont="1" applyFill="1" applyAlignment="1">
      <alignment horizontal="center"/>
    </xf>
    <xf numFmtId="164" fontId="1" fillId="2" borderId="0" xfId="1" applyNumberFormat="1" applyFont="1" applyFill="1" applyAlignment="1">
      <alignment horizontal="center"/>
    </xf>
  </cellXfs>
  <cellStyles count="4">
    <cellStyle name="Millares" xfId="3" builtinId="3"/>
    <cellStyle name="Normal" xfId="0" builtinId="0"/>
    <cellStyle name="Normal 10" xfId="1" xr:uid="{447D34D2-B0EF-4B4D-8A15-9E22163964EB}"/>
    <cellStyle name="Normal 3 2" xfId="2" xr:uid="{8A5A898B-281B-4A01-91E7-4EFC5A88D3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fndgob-my.sharepoint.com/personal/rbautista_fnd_gob_mx/Documents/RICARDO/SIPOT/2023/CuartoTrimestre/31a-LGT_Art_70_Fr_XXXI%20TercerTrimestre2024.xlsx" TargetMode="External"/><Relationship Id="rId1" Type="http://schemas.openxmlformats.org/officeDocument/2006/relationships/externalLinkPath" Target="31a-LGT_Art_70_Fr_XXXI%20TercerTrimestre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</sheetNames>
    <sheetDataSet>
      <sheetData sheetId="0">
        <row r="8">
          <cell r="F8">
            <v>11301</v>
          </cell>
          <cell r="G8" t="str">
            <v>Sueldos base</v>
          </cell>
          <cell r="H8">
            <v>249013294</v>
          </cell>
          <cell r="I8">
            <v>249013294</v>
          </cell>
          <cell r="J8">
            <v>0</v>
          </cell>
          <cell r="K8">
            <v>0</v>
          </cell>
          <cell r="L8">
            <v>185073969.13</v>
          </cell>
          <cell r="M8">
            <v>185073969.13</v>
          </cell>
        </row>
        <row r="9">
          <cell r="F9">
            <v>12201</v>
          </cell>
          <cell r="G9" t="str">
            <v>Sueldos base al personal eventual</v>
          </cell>
          <cell r="H9">
            <v>227500023</v>
          </cell>
          <cell r="I9">
            <v>227020023</v>
          </cell>
          <cell r="J9">
            <v>0</v>
          </cell>
          <cell r="K9">
            <v>0</v>
          </cell>
          <cell r="L9">
            <v>162622591.35999995</v>
          </cell>
          <cell r="M9">
            <v>162622591.35999995</v>
          </cell>
        </row>
        <row r="10">
          <cell r="F10">
            <v>12301</v>
          </cell>
          <cell r="G10" t="str">
            <v>Retribuciones por servicios de carácter social</v>
          </cell>
          <cell r="H10">
            <v>0</v>
          </cell>
          <cell r="I10">
            <v>480000</v>
          </cell>
          <cell r="J10">
            <v>0</v>
          </cell>
          <cell r="K10">
            <v>0</v>
          </cell>
          <cell r="L10">
            <v>21000</v>
          </cell>
          <cell r="M10">
            <v>21000</v>
          </cell>
        </row>
        <row r="11">
          <cell r="F11">
            <v>13201</v>
          </cell>
          <cell r="G11" t="str">
            <v>Primas de vacaciones y dominical</v>
          </cell>
          <cell r="H11">
            <v>7047384</v>
          </cell>
          <cell r="I11">
            <v>7047384</v>
          </cell>
          <cell r="J11">
            <v>0</v>
          </cell>
          <cell r="K11">
            <v>0</v>
          </cell>
          <cell r="L11">
            <v>4941685.100000008</v>
          </cell>
          <cell r="M11">
            <v>4941685.100000008</v>
          </cell>
        </row>
        <row r="12">
          <cell r="F12">
            <v>13202</v>
          </cell>
          <cell r="G12" t="str">
            <v>Aguinaldo o gratificación de fin de año</v>
          </cell>
          <cell r="H12">
            <v>28020551</v>
          </cell>
          <cell r="I12">
            <v>28020551</v>
          </cell>
          <cell r="J12">
            <v>0</v>
          </cell>
          <cell r="K12">
            <v>0</v>
          </cell>
          <cell r="L12">
            <v>43803001.889999844</v>
          </cell>
          <cell r="M12">
            <v>43803001.889999844</v>
          </cell>
        </row>
        <row r="13">
          <cell r="F13">
            <v>14103</v>
          </cell>
          <cell r="G13" t="str">
            <v>Aportaciones al IMSS</v>
          </cell>
          <cell r="H13">
            <v>56273381</v>
          </cell>
          <cell r="I13">
            <v>56273381</v>
          </cell>
          <cell r="J13">
            <v>0</v>
          </cell>
          <cell r="K13">
            <v>0</v>
          </cell>
          <cell r="L13">
            <v>51105646.090000011</v>
          </cell>
          <cell r="M13">
            <v>51105646.090000011</v>
          </cell>
        </row>
        <row r="14">
          <cell r="F14">
            <v>14202</v>
          </cell>
          <cell r="G14" t="str">
            <v>Aportaciones al INFONAVIT</v>
          </cell>
          <cell r="H14">
            <v>24445645</v>
          </cell>
          <cell r="I14">
            <v>24445645</v>
          </cell>
          <cell r="J14">
            <v>0</v>
          </cell>
          <cell r="K14">
            <v>0</v>
          </cell>
          <cell r="L14">
            <v>23189126.82</v>
          </cell>
          <cell r="M14">
            <v>23189126.82</v>
          </cell>
        </row>
        <row r="15">
          <cell r="F15">
            <v>14301</v>
          </cell>
          <cell r="G15" t="str">
            <v>Aportaciones al Sistema de Ahorro para el Retiro</v>
          </cell>
          <cell r="H15">
            <v>10078263</v>
          </cell>
          <cell r="I15">
            <v>10078263</v>
          </cell>
          <cell r="J15">
            <v>0</v>
          </cell>
          <cell r="K15">
            <v>0</v>
          </cell>
          <cell r="L15">
            <v>9275647.5600000005</v>
          </cell>
          <cell r="M15">
            <v>9275647.5600000005</v>
          </cell>
        </row>
        <row r="16">
          <cell r="F16">
            <v>14401</v>
          </cell>
          <cell r="G16" t="str">
            <v>Cuotas para el seguro de vida del personal civil</v>
          </cell>
          <cell r="H16">
            <v>7005311</v>
          </cell>
          <cell r="I16">
            <v>7005311</v>
          </cell>
          <cell r="J16">
            <v>0</v>
          </cell>
          <cell r="K16">
            <v>0</v>
          </cell>
          <cell r="L16">
            <v>4799517.37</v>
          </cell>
          <cell r="M16">
            <v>4799517.37</v>
          </cell>
        </row>
        <row r="17">
          <cell r="F17">
            <v>14403</v>
          </cell>
          <cell r="G17" t="str">
            <v>Cuotas para el seguro de gastos médicos del personal civil</v>
          </cell>
          <cell r="H17">
            <v>4064668</v>
          </cell>
          <cell r="I17">
            <v>4064668</v>
          </cell>
          <cell r="J17">
            <v>0</v>
          </cell>
          <cell r="K17">
            <v>0</v>
          </cell>
          <cell r="L17">
            <v>2389214.56</v>
          </cell>
          <cell r="M17">
            <v>2389214.56</v>
          </cell>
        </row>
        <row r="18">
          <cell r="F18">
            <v>14406</v>
          </cell>
          <cell r="G18" t="str">
            <v>Seguro de responsabilidad civil, asistencia legal y otros seguros</v>
          </cell>
          <cell r="H18">
            <v>2559950</v>
          </cell>
          <cell r="I18">
            <v>2559950</v>
          </cell>
          <cell r="J18">
            <v>0</v>
          </cell>
          <cell r="K18">
            <v>0</v>
          </cell>
          <cell r="L18">
            <v>1082142</v>
          </cell>
          <cell r="M18">
            <v>1082142</v>
          </cell>
        </row>
        <row r="19">
          <cell r="F19">
            <v>15101</v>
          </cell>
          <cell r="G19" t="str">
            <v>Cuotas para el fondo de ahorro del personal civil</v>
          </cell>
          <cell r="H19">
            <v>52339795</v>
          </cell>
          <cell r="I19">
            <v>52339795</v>
          </cell>
          <cell r="J19">
            <v>0</v>
          </cell>
          <cell r="K19">
            <v>0</v>
          </cell>
          <cell r="L19">
            <v>39497984.209999986</v>
          </cell>
          <cell r="M19">
            <v>39497984.209999986</v>
          </cell>
        </row>
        <row r="20">
          <cell r="F20">
            <v>15202</v>
          </cell>
          <cell r="G20" t="str">
            <v>Pago de liquidaciones</v>
          </cell>
          <cell r="H20">
            <v>1000000</v>
          </cell>
          <cell r="I20">
            <v>121000000</v>
          </cell>
          <cell r="J20">
            <v>0</v>
          </cell>
          <cell r="K20">
            <v>0</v>
          </cell>
          <cell r="L20">
            <v>539386221.05999994</v>
          </cell>
          <cell r="M20">
            <v>539386221.05999994</v>
          </cell>
        </row>
        <row r="21">
          <cell r="F21">
            <v>15401</v>
          </cell>
          <cell r="G21" t="str">
            <v>Prestaciones establecidas por Condiciones Generales de Trabajo o Contratos Colectivos de Trabajo</v>
          </cell>
          <cell r="H21">
            <v>17644128</v>
          </cell>
          <cell r="I21">
            <v>17644128</v>
          </cell>
          <cell r="J21">
            <v>0</v>
          </cell>
          <cell r="K21">
            <v>0</v>
          </cell>
          <cell r="L21">
            <v>19320638.489999998</v>
          </cell>
          <cell r="M21">
            <v>19320638.489999998</v>
          </cell>
        </row>
        <row r="22">
          <cell r="F22">
            <v>15402</v>
          </cell>
          <cell r="G22" t="str">
            <v>Compensación garantizada</v>
          </cell>
          <cell r="H22">
            <v>278007501</v>
          </cell>
          <cell r="I22">
            <v>278007501</v>
          </cell>
          <cell r="J22">
            <v>0</v>
          </cell>
          <cell r="K22">
            <v>0</v>
          </cell>
          <cell r="L22">
            <v>206430642.37</v>
          </cell>
          <cell r="M22">
            <v>206430642.37</v>
          </cell>
        </row>
        <row r="23">
          <cell r="F23">
            <v>15501</v>
          </cell>
          <cell r="G23" t="str">
            <v>Apoyos a la capacitación de los servidores públicos</v>
          </cell>
          <cell r="H23">
            <v>550000</v>
          </cell>
          <cell r="I23">
            <v>550000</v>
          </cell>
          <cell r="J23">
            <v>0</v>
          </cell>
          <cell r="K23">
            <v>0</v>
          </cell>
          <cell r="L23">
            <v>277910.40000000002</v>
          </cell>
          <cell r="M23">
            <v>277910.40000000002</v>
          </cell>
        </row>
        <row r="24">
          <cell r="F24">
            <v>15901</v>
          </cell>
          <cell r="G24" t="str">
            <v>Otras prestaciones</v>
          </cell>
          <cell r="H24">
            <v>13093735</v>
          </cell>
          <cell r="I24">
            <v>13093735</v>
          </cell>
          <cell r="J24">
            <v>0</v>
          </cell>
          <cell r="K24">
            <v>0</v>
          </cell>
          <cell r="L24">
            <v>9847852.9627620783</v>
          </cell>
          <cell r="M24">
            <v>9847852.9627620783</v>
          </cell>
        </row>
        <row r="25">
          <cell r="F25">
            <v>16101</v>
          </cell>
          <cell r="G25" t="str">
            <v>Incrementos a las percepciones</v>
          </cell>
          <cell r="H25">
            <v>26844531</v>
          </cell>
          <cell r="I25">
            <v>26844531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F26">
            <v>17101</v>
          </cell>
          <cell r="G26" t="str">
            <v>Estímulos por productividad y eficiencia</v>
          </cell>
          <cell r="H26">
            <v>200000</v>
          </cell>
          <cell r="I26">
            <v>200000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F27">
            <v>21101</v>
          </cell>
          <cell r="G27" t="str">
            <v>Materiales y útiles de oficina</v>
          </cell>
          <cell r="H27">
            <v>3535646</v>
          </cell>
          <cell r="I27">
            <v>3535646</v>
          </cell>
          <cell r="J27">
            <v>0</v>
          </cell>
          <cell r="K27">
            <v>0</v>
          </cell>
          <cell r="L27">
            <v>3708163.5399999996</v>
          </cell>
          <cell r="M27">
            <v>3708163.5399999996</v>
          </cell>
        </row>
        <row r="28">
          <cell r="F28">
            <v>21401</v>
          </cell>
          <cell r="G28" t="str">
            <v>Materiales y útiles para el procesamiento en equipos y bienes informáticos</v>
          </cell>
          <cell r="H28">
            <v>588496</v>
          </cell>
          <cell r="I28">
            <v>588496</v>
          </cell>
          <cell r="J28">
            <v>0</v>
          </cell>
          <cell r="K28">
            <v>0</v>
          </cell>
          <cell r="L28">
            <v>74742.45</v>
          </cell>
          <cell r="M28">
            <v>74742.45</v>
          </cell>
        </row>
        <row r="29">
          <cell r="F29">
            <v>21501</v>
          </cell>
          <cell r="G29" t="str">
            <v>Material de apoyo informativo</v>
          </cell>
          <cell r="H29">
            <v>340362</v>
          </cell>
          <cell r="I29">
            <v>340362</v>
          </cell>
          <cell r="J29">
            <v>0</v>
          </cell>
          <cell r="K29">
            <v>0</v>
          </cell>
          <cell r="L29">
            <v>63141.400000000067</v>
          </cell>
          <cell r="M29">
            <v>63141.400000000067</v>
          </cell>
        </row>
        <row r="30">
          <cell r="F30">
            <v>21601</v>
          </cell>
          <cell r="G30" t="str">
            <v>Material de limpieza</v>
          </cell>
          <cell r="H30">
            <v>39380</v>
          </cell>
          <cell r="I30">
            <v>39380</v>
          </cell>
          <cell r="J30">
            <v>0</v>
          </cell>
          <cell r="K30">
            <v>0</v>
          </cell>
          <cell r="L30">
            <v>306.32</v>
          </cell>
          <cell r="M30">
            <v>306.32</v>
          </cell>
        </row>
        <row r="31">
          <cell r="F31">
            <v>22104</v>
          </cell>
          <cell r="G31" t="str">
            <v>Productos alimenticios para el personal en las instalaciones de las dependencias y entidades</v>
          </cell>
          <cell r="H31">
            <v>3001456</v>
          </cell>
          <cell r="I31">
            <v>2501456</v>
          </cell>
          <cell r="J31">
            <v>0</v>
          </cell>
          <cell r="K31">
            <v>0</v>
          </cell>
          <cell r="L31">
            <v>325573.64000000007</v>
          </cell>
          <cell r="M31">
            <v>325573.64000000007</v>
          </cell>
        </row>
        <row r="32">
          <cell r="F32">
            <v>22301</v>
          </cell>
          <cell r="G32" t="str">
            <v>Utensilios para el servicio de alimentación</v>
          </cell>
          <cell r="H32">
            <v>66000</v>
          </cell>
          <cell r="I32">
            <v>66000</v>
          </cell>
          <cell r="J32">
            <v>0</v>
          </cell>
          <cell r="K32">
            <v>0</v>
          </cell>
          <cell r="L32">
            <v>5806.89</v>
          </cell>
          <cell r="M32">
            <v>5806.89</v>
          </cell>
        </row>
        <row r="33">
          <cell r="F33">
            <v>24601</v>
          </cell>
          <cell r="G33" t="str">
            <v>Material eléctrico y electrónico</v>
          </cell>
          <cell r="H33">
            <v>440000</v>
          </cell>
          <cell r="I33">
            <v>440000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F34">
            <v>25301</v>
          </cell>
          <cell r="G34" t="str">
            <v>Medicinas y productos farmacéuticos</v>
          </cell>
          <cell r="H34">
            <v>549960</v>
          </cell>
          <cell r="I34">
            <v>549960</v>
          </cell>
          <cell r="J34">
            <v>0</v>
          </cell>
          <cell r="K34">
            <v>0</v>
          </cell>
          <cell r="L34">
            <v>29755.35</v>
          </cell>
          <cell r="M34">
            <v>29755.35</v>
          </cell>
        </row>
        <row r="35">
          <cell r="F35">
            <v>26103</v>
          </cell>
          <cell r="G35" t="str">
            <v>Combustibles, lubricantes y aditivos para vehículos terrestres, aéreos, marítimos, lacustres y fluviales destinados a servicios administrativos</v>
          </cell>
          <cell r="H35">
            <v>352000</v>
          </cell>
          <cell r="I35">
            <v>352000</v>
          </cell>
          <cell r="J35">
            <v>0</v>
          </cell>
          <cell r="K35">
            <v>0</v>
          </cell>
          <cell r="L35">
            <v>203838.64</v>
          </cell>
          <cell r="M35">
            <v>203838.64</v>
          </cell>
        </row>
        <row r="36">
          <cell r="F36">
            <v>27101</v>
          </cell>
          <cell r="G36" t="str">
            <v>Vestuario y uniformes</v>
          </cell>
          <cell r="H36">
            <v>4056525</v>
          </cell>
          <cell r="I36">
            <v>3056525</v>
          </cell>
          <cell r="J36">
            <v>0</v>
          </cell>
          <cell r="K36">
            <v>0</v>
          </cell>
          <cell r="L36">
            <v>398919.64</v>
          </cell>
          <cell r="M36">
            <v>398919.64</v>
          </cell>
        </row>
        <row r="37">
          <cell r="F37">
            <v>31101</v>
          </cell>
          <cell r="G37" t="str">
            <v>Servicio de energía eléctrica</v>
          </cell>
          <cell r="H37">
            <v>19118529</v>
          </cell>
          <cell r="I37">
            <v>19118529</v>
          </cell>
          <cell r="J37">
            <v>0</v>
          </cell>
          <cell r="K37">
            <v>0</v>
          </cell>
          <cell r="L37">
            <v>10968055.830000004</v>
          </cell>
          <cell r="M37">
            <v>10968055.830000004</v>
          </cell>
        </row>
        <row r="38">
          <cell r="F38">
            <v>31301</v>
          </cell>
          <cell r="G38" t="str">
            <v>Servicio de agua</v>
          </cell>
          <cell r="H38">
            <v>4494816</v>
          </cell>
          <cell r="I38">
            <v>4494816</v>
          </cell>
          <cell r="J38">
            <v>0</v>
          </cell>
          <cell r="K38">
            <v>0</v>
          </cell>
          <cell r="L38">
            <v>1302074.9700000004</v>
          </cell>
          <cell r="M38">
            <v>1302074.9700000004</v>
          </cell>
        </row>
        <row r="39">
          <cell r="F39">
            <v>31401</v>
          </cell>
          <cell r="G39" t="str">
            <v>Servicio telefónico convencional</v>
          </cell>
          <cell r="H39">
            <v>7631807</v>
          </cell>
          <cell r="I39">
            <v>7631807</v>
          </cell>
          <cell r="J39">
            <v>0</v>
          </cell>
          <cell r="K39">
            <v>0</v>
          </cell>
          <cell r="L39">
            <v>668857.95000000007</v>
          </cell>
          <cell r="M39">
            <v>668857.95000000007</v>
          </cell>
        </row>
        <row r="40">
          <cell r="F40">
            <v>31602</v>
          </cell>
          <cell r="G40" t="str">
            <v>Servicios de telecomunicaciones</v>
          </cell>
          <cell r="H40">
            <v>120540000</v>
          </cell>
          <cell r="I40">
            <v>178323686</v>
          </cell>
          <cell r="J40">
            <v>0</v>
          </cell>
          <cell r="K40">
            <v>0</v>
          </cell>
          <cell r="L40">
            <v>17501548.169999998</v>
          </cell>
          <cell r="M40">
            <v>17501548.169999998</v>
          </cell>
        </row>
        <row r="41">
          <cell r="F41">
            <v>31701</v>
          </cell>
          <cell r="G41" t="str">
            <v>Servicios de conducción de señales analógicas y digitales</v>
          </cell>
          <cell r="H41">
            <v>8898529</v>
          </cell>
          <cell r="I41">
            <v>8898529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F42">
            <v>31801</v>
          </cell>
          <cell r="G42" t="str">
            <v>Servicio postal</v>
          </cell>
          <cell r="H42">
            <v>4421739</v>
          </cell>
          <cell r="I42">
            <v>4421739</v>
          </cell>
          <cell r="J42">
            <v>0</v>
          </cell>
          <cell r="K42">
            <v>0</v>
          </cell>
          <cell r="L42">
            <v>1933994.62</v>
          </cell>
          <cell r="M42">
            <v>1933994.62</v>
          </cell>
        </row>
        <row r="43">
          <cell r="F43">
            <v>31902</v>
          </cell>
          <cell r="G43" t="str">
            <v>Contratación de otros servicios</v>
          </cell>
          <cell r="H43">
            <v>5603136</v>
          </cell>
          <cell r="I43">
            <v>5603136</v>
          </cell>
          <cell r="J43">
            <v>0</v>
          </cell>
          <cell r="K43">
            <v>0</v>
          </cell>
          <cell r="L43">
            <v>1455230.62</v>
          </cell>
          <cell r="M43">
            <v>1455230.62</v>
          </cell>
        </row>
        <row r="44">
          <cell r="F44">
            <v>31904</v>
          </cell>
          <cell r="G44" t="str">
            <v>Servicios integrales de infraestructura de cómputo</v>
          </cell>
          <cell r="H44">
            <v>291542672</v>
          </cell>
          <cell r="I44">
            <v>291542672</v>
          </cell>
          <cell r="J44">
            <v>0</v>
          </cell>
          <cell r="K44">
            <v>0</v>
          </cell>
          <cell r="L44">
            <v>122831959.72</v>
          </cell>
          <cell r="M44">
            <v>122831959.72</v>
          </cell>
        </row>
        <row r="45">
          <cell r="F45">
            <v>32201</v>
          </cell>
          <cell r="G45" t="str">
            <v>Arrendamiento de edificios y locales</v>
          </cell>
          <cell r="H45">
            <v>28598742</v>
          </cell>
          <cell r="I45">
            <v>28598742</v>
          </cell>
          <cell r="J45">
            <v>0</v>
          </cell>
          <cell r="K45">
            <v>0</v>
          </cell>
          <cell r="L45">
            <v>18237558.739999995</v>
          </cell>
          <cell r="M45">
            <v>18237558.739999995</v>
          </cell>
        </row>
        <row r="46">
          <cell r="F46">
            <v>32301</v>
          </cell>
          <cell r="G46" t="str">
            <v>Arrendamiento de equipo y bienes informáticos</v>
          </cell>
          <cell r="H46">
            <v>101817466</v>
          </cell>
          <cell r="I46">
            <v>101817466</v>
          </cell>
          <cell r="J46">
            <v>0</v>
          </cell>
          <cell r="K46">
            <v>0</v>
          </cell>
          <cell r="L46">
            <v>26325103.5</v>
          </cell>
          <cell r="M46">
            <v>26325103.5</v>
          </cell>
        </row>
        <row r="47">
          <cell r="F47">
            <v>32302</v>
          </cell>
          <cell r="G47" t="str">
            <v>Arrendamiento de mobiliario</v>
          </cell>
          <cell r="H47">
            <v>2263536</v>
          </cell>
          <cell r="I47">
            <v>2263536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F48">
            <v>32503</v>
          </cell>
          <cell r="G48" t="str">
            <v>Arrendamiento de vehículos terrestres, aéreos, marítimos, lacustres y fluviales para servicios administrativos</v>
          </cell>
          <cell r="H48">
            <v>4298536</v>
          </cell>
          <cell r="I48">
            <v>4298536</v>
          </cell>
          <cell r="J48">
            <v>0</v>
          </cell>
          <cell r="K48">
            <v>0</v>
          </cell>
          <cell r="L48">
            <v>1113342.3700000001</v>
          </cell>
          <cell r="M48">
            <v>1113342.3700000001</v>
          </cell>
        </row>
        <row r="49">
          <cell r="F49">
            <v>32505</v>
          </cell>
          <cell r="G49" t="str">
            <v>Arrendamiento de vehículos terrestres, aéreos, marítimos, lacustres y fluviales para servidores públicos</v>
          </cell>
          <cell r="H49">
            <v>57263540</v>
          </cell>
          <cell r="I49">
            <v>37263540</v>
          </cell>
          <cell r="J49">
            <v>0</v>
          </cell>
          <cell r="K49">
            <v>0</v>
          </cell>
          <cell r="L49">
            <v>2057057.44</v>
          </cell>
          <cell r="M49">
            <v>2057057.44</v>
          </cell>
        </row>
        <row r="50">
          <cell r="F50">
            <v>32601</v>
          </cell>
          <cell r="G50" t="str">
            <v>Arrendamiento de maquinaria y equipo</v>
          </cell>
          <cell r="H50">
            <v>2340536</v>
          </cell>
          <cell r="I50">
            <v>2340536</v>
          </cell>
          <cell r="J50">
            <v>0</v>
          </cell>
          <cell r="K50">
            <v>0</v>
          </cell>
          <cell r="L50">
            <v>48509.630000000005</v>
          </cell>
          <cell r="M50">
            <v>48509.630000000005</v>
          </cell>
        </row>
        <row r="51">
          <cell r="F51">
            <v>32701</v>
          </cell>
          <cell r="G51" t="str">
            <v>Patentes, regalías y otros</v>
          </cell>
          <cell r="H51">
            <v>184680562</v>
          </cell>
          <cell r="I51">
            <v>126896876</v>
          </cell>
          <cell r="J51">
            <v>0</v>
          </cell>
          <cell r="K51">
            <v>0</v>
          </cell>
          <cell r="L51">
            <v>55512443.230000004</v>
          </cell>
          <cell r="M51">
            <v>55512443.230000004</v>
          </cell>
        </row>
        <row r="52">
          <cell r="F52">
            <v>33104</v>
          </cell>
          <cell r="G52" t="str">
            <v>Otras asesorías para la operación de programas</v>
          </cell>
          <cell r="H52">
            <v>164980030</v>
          </cell>
          <cell r="I52">
            <v>152243566</v>
          </cell>
          <cell r="J52">
            <v>0</v>
          </cell>
          <cell r="K52">
            <v>0</v>
          </cell>
          <cell r="L52">
            <v>62253406.160000034</v>
          </cell>
          <cell r="M52">
            <v>62253406.160000034</v>
          </cell>
        </row>
        <row r="53">
          <cell r="F53">
            <v>33105</v>
          </cell>
          <cell r="G53" t="str">
            <v>Servicios relacionados con procedimientos jurisdiccionales</v>
          </cell>
          <cell r="H53">
            <v>3832944</v>
          </cell>
          <cell r="I53">
            <v>3832944</v>
          </cell>
          <cell r="J53">
            <v>0</v>
          </cell>
          <cell r="K53">
            <v>0</v>
          </cell>
          <cell r="L53">
            <v>164160</v>
          </cell>
          <cell r="M53">
            <v>164160</v>
          </cell>
        </row>
        <row r="54">
          <cell r="F54">
            <v>33301</v>
          </cell>
          <cell r="G54" t="str">
            <v>Servicios de desarrollo de aplicaciones informáticas</v>
          </cell>
          <cell r="H54">
            <v>70865835</v>
          </cell>
          <cell r="I54">
            <v>70865835</v>
          </cell>
          <cell r="J54">
            <v>0</v>
          </cell>
          <cell r="K54">
            <v>0</v>
          </cell>
          <cell r="L54">
            <v>1008641.9199999999</v>
          </cell>
          <cell r="M54">
            <v>1008641.9199999999</v>
          </cell>
        </row>
        <row r="55">
          <cell r="F55">
            <v>33303</v>
          </cell>
          <cell r="G55" t="str">
            <v>Servicios relacionados con certificación de procesos</v>
          </cell>
          <cell r="H55">
            <v>2593536</v>
          </cell>
          <cell r="I55">
            <v>2593536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F56">
            <v>33401</v>
          </cell>
          <cell r="G56" t="str">
            <v>Servicios para capacitación a servidores públicos</v>
          </cell>
          <cell r="H56">
            <v>31303536</v>
          </cell>
          <cell r="I56">
            <v>13303536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F57">
            <v>33601</v>
          </cell>
          <cell r="G57" t="str">
            <v>Servicios relacionados con traducciones</v>
          </cell>
          <cell r="H57">
            <v>3363536</v>
          </cell>
          <cell r="I57">
            <v>3363536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F58">
            <v>33602</v>
          </cell>
          <cell r="G58" t="str">
            <v>Otros servicios comerciales</v>
          </cell>
          <cell r="H58">
            <v>24030832</v>
          </cell>
          <cell r="I58">
            <v>24030832</v>
          </cell>
          <cell r="J58">
            <v>0</v>
          </cell>
          <cell r="K58">
            <v>0</v>
          </cell>
          <cell r="L58">
            <v>4853974.1199999992</v>
          </cell>
          <cell r="M58">
            <v>4853974.1199999992</v>
          </cell>
        </row>
        <row r="59">
          <cell r="F59">
            <v>33604</v>
          </cell>
          <cell r="G59" t="str">
            <v>Impresión y elaboración de material informativo derivado de la operación y administración de las dependencias y entidades</v>
          </cell>
          <cell r="H59">
            <v>10546536</v>
          </cell>
          <cell r="I59">
            <v>10546536</v>
          </cell>
          <cell r="J59">
            <v>0</v>
          </cell>
          <cell r="K59">
            <v>0</v>
          </cell>
          <cell r="L59">
            <v>7521.93</v>
          </cell>
          <cell r="M59">
            <v>7521.93</v>
          </cell>
        </row>
        <row r="60">
          <cell r="F60">
            <v>33605</v>
          </cell>
          <cell r="G60" t="str">
            <v>Información en medios masivos derivada de la operación y administración de las dependencias y entidades</v>
          </cell>
          <cell r="H60">
            <v>5614928</v>
          </cell>
          <cell r="I60">
            <v>5614928</v>
          </cell>
          <cell r="J60">
            <v>0</v>
          </cell>
          <cell r="K60">
            <v>0</v>
          </cell>
          <cell r="L60">
            <v>502788</v>
          </cell>
          <cell r="M60">
            <v>502788</v>
          </cell>
        </row>
        <row r="61">
          <cell r="F61">
            <v>33606</v>
          </cell>
          <cell r="G61" t="str">
            <v>Servicios de digitalización</v>
          </cell>
          <cell r="H61">
            <v>25946540</v>
          </cell>
          <cell r="I61">
            <v>25946540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F62">
            <v>33801</v>
          </cell>
          <cell r="G62" t="str">
            <v>Servicios de vigilancia</v>
          </cell>
          <cell r="H62">
            <v>39835136</v>
          </cell>
          <cell r="I62">
            <v>39835136</v>
          </cell>
          <cell r="J62">
            <v>0</v>
          </cell>
          <cell r="K62">
            <v>0</v>
          </cell>
          <cell r="L62">
            <v>29937241.789999992</v>
          </cell>
          <cell r="M62">
            <v>29937241.789999992</v>
          </cell>
        </row>
        <row r="63">
          <cell r="F63">
            <v>33901</v>
          </cell>
          <cell r="G63" t="str">
            <v>Subcontratación de servicios con terceros</v>
          </cell>
          <cell r="H63">
            <v>66742753</v>
          </cell>
          <cell r="I63">
            <v>51742753</v>
          </cell>
          <cell r="J63">
            <v>0</v>
          </cell>
          <cell r="K63">
            <v>0</v>
          </cell>
          <cell r="L63">
            <v>9219932.4199999981</v>
          </cell>
          <cell r="M63">
            <v>9219932.4199999981</v>
          </cell>
        </row>
        <row r="64">
          <cell r="F64">
            <v>33903</v>
          </cell>
          <cell r="G64" t="str">
            <v>Servicios integrales</v>
          </cell>
          <cell r="H64">
            <v>2475066</v>
          </cell>
          <cell r="I64">
            <v>2475066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F65">
            <v>34101</v>
          </cell>
          <cell r="G65" t="str">
            <v>Servicios bancarios y financieros</v>
          </cell>
          <cell r="H65">
            <v>38245289</v>
          </cell>
          <cell r="I65">
            <v>38245289</v>
          </cell>
          <cell r="J65">
            <v>0</v>
          </cell>
          <cell r="K65">
            <v>0</v>
          </cell>
          <cell r="L65">
            <v>13133544.550000001</v>
          </cell>
          <cell r="M65">
            <v>13133544.550000001</v>
          </cell>
        </row>
        <row r="66">
          <cell r="F66">
            <v>34501</v>
          </cell>
          <cell r="G66" t="str">
            <v>Seguros de bienes patrimoniales</v>
          </cell>
          <cell r="H66">
            <v>5608636</v>
          </cell>
          <cell r="I66">
            <v>5608636</v>
          </cell>
          <cell r="J66">
            <v>0</v>
          </cell>
          <cell r="K66">
            <v>0</v>
          </cell>
          <cell r="L66">
            <v>2094821.3300000015</v>
          </cell>
          <cell r="M66">
            <v>2094821.3300000015</v>
          </cell>
        </row>
        <row r="67">
          <cell r="F67">
            <v>34701</v>
          </cell>
          <cell r="G67" t="str">
            <v>Fletes y maniobras</v>
          </cell>
          <cell r="H67">
            <v>4654276</v>
          </cell>
          <cell r="I67">
            <v>16305203</v>
          </cell>
          <cell r="J67">
            <v>0</v>
          </cell>
          <cell r="K67">
            <v>0</v>
          </cell>
          <cell r="L67">
            <v>5206347.33</v>
          </cell>
          <cell r="M67">
            <v>5206347.33</v>
          </cell>
        </row>
        <row r="68">
          <cell r="F68">
            <v>35101</v>
          </cell>
          <cell r="G68" t="str">
            <v>Mantenimiento y conservación de inmuebles para la prestación de servicios administrativos</v>
          </cell>
          <cell r="H68">
            <v>46616527</v>
          </cell>
          <cell r="I68">
            <v>46616527</v>
          </cell>
          <cell r="J68">
            <v>0</v>
          </cell>
          <cell r="K68">
            <v>0</v>
          </cell>
          <cell r="L68">
            <v>15939566.930000007</v>
          </cell>
          <cell r="M68">
            <v>15939566.930000007</v>
          </cell>
        </row>
        <row r="69">
          <cell r="F69">
            <v>35201</v>
          </cell>
          <cell r="G69" t="str">
            <v>Mantenimiento y conservación de mobiliario y equipo de administración</v>
          </cell>
          <cell r="H69">
            <v>3081717</v>
          </cell>
          <cell r="I69">
            <v>3081717</v>
          </cell>
          <cell r="J69">
            <v>0</v>
          </cell>
          <cell r="K69">
            <v>0</v>
          </cell>
          <cell r="L69">
            <v>16600</v>
          </cell>
          <cell r="M69">
            <v>16600</v>
          </cell>
        </row>
        <row r="70">
          <cell r="F70">
            <v>35301</v>
          </cell>
          <cell r="G70" t="str">
            <v>Mantenimiento y conservación de bienes informáticos</v>
          </cell>
          <cell r="H70">
            <v>2985003</v>
          </cell>
          <cell r="I70">
            <v>2985003</v>
          </cell>
          <cell r="J70">
            <v>0</v>
          </cell>
          <cell r="K70">
            <v>0</v>
          </cell>
          <cell r="L70">
            <v>42656</v>
          </cell>
          <cell r="M70">
            <v>42656</v>
          </cell>
        </row>
        <row r="71">
          <cell r="F71">
            <v>35501</v>
          </cell>
          <cell r="G71" t="str">
            <v>Mantenimiento y conservación de vehículos terrestres, aéreos, marítimos, lacustres y fluviales</v>
          </cell>
          <cell r="H71">
            <v>2409615</v>
          </cell>
          <cell r="I71">
            <v>2409615</v>
          </cell>
          <cell r="J71">
            <v>0</v>
          </cell>
          <cell r="K71">
            <v>0</v>
          </cell>
          <cell r="L71">
            <v>41991.37</v>
          </cell>
          <cell r="M71">
            <v>41991.37</v>
          </cell>
        </row>
        <row r="72">
          <cell r="F72">
            <v>35701</v>
          </cell>
          <cell r="G72" t="str">
            <v>Mantenimiento y conservación de maquinaria y equipo</v>
          </cell>
          <cell r="H72">
            <v>2811584</v>
          </cell>
          <cell r="I72">
            <v>2811584</v>
          </cell>
          <cell r="J72">
            <v>0</v>
          </cell>
          <cell r="K72">
            <v>0</v>
          </cell>
          <cell r="L72">
            <v>512548.58999999997</v>
          </cell>
          <cell r="M72">
            <v>512548.58999999997</v>
          </cell>
        </row>
        <row r="73">
          <cell r="F73">
            <v>35801</v>
          </cell>
          <cell r="G73" t="str">
            <v>Servicios de lavandería, limpieza e higiene</v>
          </cell>
          <cell r="H73">
            <v>32939653</v>
          </cell>
          <cell r="I73">
            <v>32939653</v>
          </cell>
          <cell r="J73">
            <v>0</v>
          </cell>
          <cell r="K73">
            <v>0</v>
          </cell>
          <cell r="L73">
            <v>20831367.75</v>
          </cell>
          <cell r="M73">
            <v>20831367.75</v>
          </cell>
        </row>
        <row r="74">
          <cell r="F74">
            <v>35901</v>
          </cell>
          <cell r="G74" t="str">
            <v>Servicios de jardinería y fumigación</v>
          </cell>
          <cell r="H74">
            <v>2706286</v>
          </cell>
          <cell r="I74">
            <v>2706286</v>
          </cell>
          <cell r="J74">
            <v>0</v>
          </cell>
          <cell r="K74">
            <v>0</v>
          </cell>
          <cell r="L74">
            <v>16100.42</v>
          </cell>
          <cell r="M74">
            <v>16100.42</v>
          </cell>
        </row>
        <row r="75">
          <cell r="F75">
            <v>36201</v>
          </cell>
          <cell r="G75" t="str">
            <v>Difusión de mensajes comerciales para promover la venta de productos o servicios</v>
          </cell>
          <cell r="H75">
            <v>2263536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F76">
            <v>36901</v>
          </cell>
          <cell r="G76" t="str">
            <v>Servicios relacionados con monitoreo de información en medios masivos</v>
          </cell>
          <cell r="H76">
            <v>2923536</v>
          </cell>
          <cell r="I76">
            <v>2923536</v>
          </cell>
          <cell r="J76">
            <v>0</v>
          </cell>
          <cell r="K76">
            <v>0</v>
          </cell>
          <cell r="L76">
            <v>57000</v>
          </cell>
          <cell r="M76">
            <v>57000</v>
          </cell>
        </row>
        <row r="77">
          <cell r="F77">
            <v>37104</v>
          </cell>
          <cell r="G77" t="str">
            <v>Pasajes aéreos nacionales para servidores públicos de mando en el desempeño de comisiones y funciones oficiales</v>
          </cell>
          <cell r="H77">
            <v>11888534</v>
          </cell>
          <cell r="I77">
            <v>11888534</v>
          </cell>
          <cell r="J77">
            <v>0</v>
          </cell>
          <cell r="K77">
            <v>0</v>
          </cell>
          <cell r="L77">
            <v>1817891.3900000001</v>
          </cell>
          <cell r="M77">
            <v>1817891.3900000001</v>
          </cell>
        </row>
        <row r="78">
          <cell r="F78">
            <v>37106</v>
          </cell>
          <cell r="G78" t="str">
            <v>Pasajes aéreos internacionales para servidores públicos en el desempeño de comisiones y funciones oficiales</v>
          </cell>
          <cell r="H78">
            <v>3583536</v>
          </cell>
          <cell r="I78">
            <v>3583536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F79">
            <v>37504</v>
          </cell>
          <cell r="G79" t="str">
            <v>Viáticos nacionales para servidores públicos en el desempeño de funciones oficiales</v>
          </cell>
          <cell r="H79">
            <v>33880995</v>
          </cell>
          <cell r="I79">
            <v>33880995</v>
          </cell>
          <cell r="J79">
            <v>0</v>
          </cell>
          <cell r="K79">
            <v>0</v>
          </cell>
          <cell r="L79">
            <v>9591153.7799999956</v>
          </cell>
          <cell r="M79">
            <v>9591153.7799999956</v>
          </cell>
        </row>
        <row r="80">
          <cell r="F80">
            <v>37602</v>
          </cell>
          <cell r="G80" t="str">
            <v>Viáticos en el extranjero para servidores públicos en el desempeño de comisiones y funciones oficiales</v>
          </cell>
          <cell r="H80">
            <v>4463536</v>
          </cell>
          <cell r="I80">
            <v>4463536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  <row r="81">
          <cell r="F81">
            <v>38301</v>
          </cell>
          <cell r="G81" t="str">
            <v>Congresos y convenciones</v>
          </cell>
          <cell r="H81">
            <v>2318536</v>
          </cell>
          <cell r="I81">
            <v>2318536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2">
          <cell r="F82">
            <v>39202</v>
          </cell>
          <cell r="G82" t="str">
            <v>Otros impuestos y derechos</v>
          </cell>
          <cell r="H82">
            <v>295317024</v>
          </cell>
          <cell r="I82">
            <v>233917215</v>
          </cell>
          <cell r="J82">
            <v>0</v>
          </cell>
          <cell r="K82">
            <v>0</v>
          </cell>
          <cell r="L82">
            <v>93967951.460000053</v>
          </cell>
          <cell r="M82">
            <v>93967951.460000053</v>
          </cell>
        </row>
        <row r="83">
          <cell r="F83">
            <v>39401</v>
          </cell>
          <cell r="G83" t="str">
            <v>Erogaciones por resoluciones por autoridad competente</v>
          </cell>
          <cell r="H83">
            <v>12823536</v>
          </cell>
          <cell r="I83">
            <v>12962418</v>
          </cell>
          <cell r="J83">
            <v>0</v>
          </cell>
          <cell r="K83">
            <v>0</v>
          </cell>
          <cell r="L83">
            <v>1332206.26</v>
          </cell>
          <cell r="M83">
            <v>1332206.26</v>
          </cell>
        </row>
        <row r="84">
          <cell r="F84">
            <v>39801</v>
          </cell>
          <cell r="G84" t="str">
            <v>Impuesto sobre nóminas</v>
          </cell>
          <cell r="H84">
            <v>31501386</v>
          </cell>
          <cell r="I84">
            <v>31501386</v>
          </cell>
          <cell r="J84">
            <v>0</v>
          </cell>
          <cell r="K84">
            <v>0</v>
          </cell>
          <cell r="L84">
            <v>21149243.93</v>
          </cell>
          <cell r="M84">
            <v>21149243.93</v>
          </cell>
        </row>
        <row r="85">
          <cell r="F85">
            <v>39904</v>
          </cell>
          <cell r="G85" t="str">
            <v>Participaciones en Órganos de Gobierno</v>
          </cell>
          <cell r="H85">
            <v>9600000</v>
          </cell>
          <cell r="I85">
            <v>7600000</v>
          </cell>
          <cell r="J85">
            <v>0</v>
          </cell>
          <cell r="K85">
            <v>0</v>
          </cell>
          <cell r="L85">
            <v>130000</v>
          </cell>
          <cell r="M85">
            <v>130000</v>
          </cell>
        </row>
        <row r="86">
          <cell r="F86">
            <v>62202</v>
          </cell>
          <cell r="G86" t="str">
            <v>Mantenimiento y rehabilitación de edificaciones no habitacionales</v>
          </cell>
          <cell r="H86">
            <v>0</v>
          </cell>
          <cell r="I86">
            <v>1110000</v>
          </cell>
          <cell r="J86">
            <v>0</v>
          </cell>
          <cell r="K86">
            <v>0</v>
          </cell>
          <cell r="L86">
            <v>1071383.44</v>
          </cell>
          <cell r="M86">
            <v>1071383.44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B4963-09F5-41A4-B9DD-E13F35FA84BA}">
  <dimension ref="A2:F180"/>
  <sheetViews>
    <sheetView tabSelected="1" workbookViewId="0">
      <selection activeCell="B7" sqref="B7:F7"/>
    </sheetView>
  </sheetViews>
  <sheetFormatPr baseColWidth="10" defaultColWidth="11.44140625" defaultRowHeight="13.2" x14ac:dyDescent="0.25"/>
  <cols>
    <col min="1" max="1" width="5.6640625" style="1" customWidth="1"/>
    <col min="2" max="2" width="8.44140625" style="1" customWidth="1"/>
    <col min="3" max="3" width="65.44140625" style="1" customWidth="1"/>
    <col min="4" max="4" width="12.6640625" style="1" bestFit="1" customWidth="1"/>
    <col min="5" max="5" width="13.5546875" style="50" customWidth="1"/>
    <col min="6" max="6" width="16.109375" style="39" customWidth="1"/>
    <col min="7" max="9" width="11.44140625" style="1"/>
    <col min="10" max="10" width="13.77734375" style="1" customWidth="1"/>
    <col min="11" max="16384" width="11.44140625" style="1"/>
  </cols>
  <sheetData>
    <row r="2" spans="1:6" ht="15.6" x14ac:dyDescent="0.3">
      <c r="B2" s="58" t="s">
        <v>141</v>
      </c>
      <c r="C2" s="58"/>
      <c r="D2" s="58"/>
      <c r="E2" s="58"/>
      <c r="F2" s="58"/>
    </row>
    <row r="3" spans="1:6" ht="15.6" x14ac:dyDescent="0.3">
      <c r="B3" s="58" t="s">
        <v>142</v>
      </c>
      <c r="C3" s="58"/>
      <c r="D3" s="58"/>
      <c r="E3" s="58"/>
      <c r="F3" s="58"/>
    </row>
    <row r="4" spans="1:6" ht="15.6" x14ac:dyDescent="0.3">
      <c r="B4" s="58" t="s">
        <v>143</v>
      </c>
      <c r="C4" s="58"/>
      <c r="D4" s="58"/>
      <c r="E4" s="58"/>
      <c r="F4" s="58"/>
    </row>
    <row r="5" spans="1:6" ht="15.6" x14ac:dyDescent="0.3">
      <c r="B5" s="58" t="s">
        <v>0</v>
      </c>
      <c r="C5" s="58"/>
      <c r="D5" s="58"/>
      <c r="E5" s="58"/>
      <c r="F5" s="58"/>
    </row>
    <row r="6" spans="1:6" x14ac:dyDescent="0.25">
      <c r="B6" s="51" t="s">
        <v>140</v>
      </c>
      <c r="C6" s="51"/>
      <c r="D6" s="51"/>
      <c r="E6" s="51"/>
      <c r="F6" s="51"/>
    </row>
    <row r="7" spans="1:6" x14ac:dyDescent="0.25">
      <c r="B7" s="59" t="s">
        <v>1</v>
      </c>
      <c r="C7" s="59"/>
      <c r="D7" s="59"/>
      <c r="E7" s="59"/>
      <c r="F7" s="59"/>
    </row>
    <row r="8" spans="1:6" x14ac:dyDescent="0.25">
      <c r="B8" s="3"/>
      <c r="C8" s="3"/>
      <c r="D8" s="3"/>
      <c r="E8" s="42"/>
      <c r="F8" s="3"/>
    </row>
    <row r="9" spans="1:6" ht="15.75" customHeight="1" x14ac:dyDescent="0.25">
      <c r="B9" s="52" t="s">
        <v>2</v>
      </c>
      <c r="C9" s="52" t="s">
        <v>3</v>
      </c>
      <c r="D9" s="54" t="s">
        <v>4</v>
      </c>
      <c r="E9" s="55"/>
      <c r="F9" s="56" t="s">
        <v>5</v>
      </c>
    </row>
    <row r="10" spans="1:6" ht="15.75" customHeight="1" x14ac:dyDescent="0.25">
      <c r="A10" s="2"/>
      <c r="B10" s="53"/>
      <c r="C10" s="53"/>
      <c r="D10" s="4" t="s">
        <v>6</v>
      </c>
      <c r="E10" s="43" t="s">
        <v>7</v>
      </c>
      <c r="F10" s="57"/>
    </row>
    <row r="11" spans="1:6" ht="12.75" customHeight="1" x14ac:dyDescent="0.25">
      <c r="B11" s="5"/>
      <c r="C11" s="6"/>
      <c r="D11" s="7"/>
      <c r="E11" s="44"/>
      <c r="F11" s="8"/>
    </row>
    <row r="12" spans="1:6" s="9" customFormat="1" ht="12.75" customHeight="1" x14ac:dyDescent="0.25">
      <c r="B12" s="10" t="s">
        <v>8</v>
      </c>
      <c r="C12" s="11"/>
      <c r="D12" s="12">
        <f>SUM(D14,D151,)</f>
        <v>2866926110</v>
      </c>
      <c r="E12" s="45">
        <f t="shared" ref="E12:F12" si="0">SUM(E14,E151,)</f>
        <v>2866926080</v>
      </c>
      <c r="F12" s="41">
        <f t="shared" si="0"/>
        <v>1862730816.9027619</v>
      </c>
    </row>
    <row r="13" spans="1:6" ht="12.75" customHeight="1" x14ac:dyDescent="0.25">
      <c r="B13" s="15"/>
      <c r="C13" s="16"/>
      <c r="D13" s="17"/>
      <c r="E13" s="46"/>
      <c r="F13" s="14"/>
    </row>
    <row r="14" spans="1:6" s="9" customFormat="1" ht="12.75" customHeight="1" x14ac:dyDescent="0.25">
      <c r="B14" s="10" t="s">
        <v>9</v>
      </c>
      <c r="C14" s="11"/>
      <c r="D14" s="12">
        <f>+D16+D51+D77</f>
        <v>2866926110</v>
      </c>
      <c r="E14" s="47">
        <f>+E16+E51+E77</f>
        <v>2865816080</v>
      </c>
      <c r="F14" s="14">
        <f>+F16+F51+F77</f>
        <v>1861659433.4627619</v>
      </c>
    </row>
    <row r="15" spans="1:6" s="9" customFormat="1" ht="12.75" customHeight="1" x14ac:dyDescent="0.25">
      <c r="B15" s="15"/>
      <c r="C15" s="16"/>
      <c r="D15" s="17"/>
      <c r="E15" s="46"/>
      <c r="F15" s="14"/>
    </row>
    <row r="16" spans="1:6" s="9" customFormat="1" ht="12.75" customHeight="1" x14ac:dyDescent="0.25">
      <c r="B16" s="18">
        <v>1000</v>
      </c>
      <c r="C16" s="11" t="s">
        <v>10</v>
      </c>
      <c r="D16" s="12">
        <f>SUM(D18,D21,D25,D29,D37,D45,D48)</f>
        <v>1005688160</v>
      </c>
      <c r="E16" s="47">
        <f>SUM(E18,E21,E25,E29,E37,E45,E48)</f>
        <v>1125688160</v>
      </c>
      <c r="F16" s="14">
        <f>SUM(F18,F21,F25,F29,F37,F45,F48)</f>
        <v>1303064791.372762</v>
      </c>
    </row>
    <row r="17" spans="2:6" ht="12.75" customHeight="1" x14ac:dyDescent="0.25">
      <c r="B17" s="19"/>
      <c r="C17" s="16"/>
      <c r="D17" s="17"/>
      <c r="E17" s="46"/>
      <c r="F17" s="20"/>
    </row>
    <row r="18" spans="2:6" s="9" customFormat="1" ht="12.75" customHeight="1" x14ac:dyDescent="0.25">
      <c r="B18" s="18">
        <v>1100</v>
      </c>
      <c r="C18" s="11" t="s">
        <v>11</v>
      </c>
      <c r="D18" s="12">
        <f>+D19</f>
        <v>249013294</v>
      </c>
      <c r="E18" s="47">
        <f>+E19</f>
        <v>249013294</v>
      </c>
      <c r="F18" s="14">
        <f t="shared" ref="F18" si="1">+F19</f>
        <v>185073969.13</v>
      </c>
    </row>
    <row r="19" spans="2:6" s="21" customFormat="1" ht="12.75" customHeight="1" x14ac:dyDescent="0.25">
      <c r="B19" s="19">
        <v>11301</v>
      </c>
      <c r="C19" s="16" t="s">
        <v>12</v>
      </c>
      <c r="D19" s="17">
        <f>VLOOKUP(B19,'[1]Reporte de Formatos'!$F$8:$H$86,3,FALSE)</f>
        <v>249013294</v>
      </c>
      <c r="E19" s="46">
        <f>VLOOKUP(B19,'[1]Reporte de Formatos'!$F$8:$I$86,4,FALSE)</f>
        <v>249013294</v>
      </c>
      <c r="F19" s="20">
        <f>VLOOKUP(B19,'[1]Reporte de Formatos'!$F$8:$M$86,8,FALSE)</f>
        <v>185073969.13</v>
      </c>
    </row>
    <row r="20" spans="2:6" ht="12.75" customHeight="1" x14ac:dyDescent="0.25">
      <c r="B20" s="19"/>
      <c r="C20" s="16"/>
      <c r="D20" s="17"/>
      <c r="E20" s="46"/>
      <c r="F20" s="20"/>
    </row>
    <row r="21" spans="2:6" s="9" customFormat="1" ht="12.75" customHeight="1" x14ac:dyDescent="0.25">
      <c r="B21" s="18">
        <v>1200</v>
      </c>
      <c r="C21" s="11" t="s">
        <v>13</v>
      </c>
      <c r="D21" s="12">
        <f>SUM(D22:D23)</f>
        <v>227500023</v>
      </c>
      <c r="E21" s="47">
        <f t="shared" ref="E21:F21" si="2">SUM(E22:E23)</f>
        <v>227500023</v>
      </c>
      <c r="F21" s="14">
        <f t="shared" si="2"/>
        <v>162643591.35999995</v>
      </c>
    </row>
    <row r="22" spans="2:6" s="9" customFormat="1" ht="12.75" customHeight="1" x14ac:dyDescent="0.25">
      <c r="B22" s="19">
        <v>12201</v>
      </c>
      <c r="C22" s="16" t="s">
        <v>14</v>
      </c>
      <c r="D22" s="17">
        <f>VLOOKUP(B22,'[1]Reporte de Formatos'!$F$8:$H$86,3,FALSE)</f>
        <v>227500023</v>
      </c>
      <c r="E22" s="46">
        <f>VLOOKUP(B22,'[1]Reporte de Formatos'!$F$8:$I$86,4,FALSE)</f>
        <v>227020023</v>
      </c>
      <c r="F22" s="20">
        <f>VLOOKUP(B22,'[1]Reporte de Formatos'!$F$8:$M$86,8,FALSE)</f>
        <v>162622591.35999995</v>
      </c>
    </row>
    <row r="23" spans="2:6" ht="12.75" customHeight="1" x14ac:dyDescent="0.25">
      <c r="B23" s="19">
        <v>12301</v>
      </c>
      <c r="C23" s="16" t="s">
        <v>15</v>
      </c>
      <c r="D23" s="17">
        <f>VLOOKUP(B23,'[1]Reporte de Formatos'!$F$8:$H$86,3,FALSE)</f>
        <v>0</v>
      </c>
      <c r="E23" s="46">
        <f>VLOOKUP(B23,'[1]Reporte de Formatos'!$F$8:$I$86,4,FALSE)</f>
        <v>480000</v>
      </c>
      <c r="F23" s="20">
        <f>VLOOKUP(B23,'[1]Reporte de Formatos'!$F$8:$M$86,8,FALSE)</f>
        <v>21000</v>
      </c>
    </row>
    <row r="24" spans="2:6" s="22" customFormat="1" ht="12.75" customHeight="1" x14ac:dyDescent="0.25">
      <c r="B24" s="19"/>
      <c r="C24" s="16"/>
      <c r="D24" s="17"/>
      <c r="E24" s="46"/>
      <c r="F24" s="20"/>
    </row>
    <row r="25" spans="2:6" s="23" customFormat="1" ht="12.75" customHeight="1" x14ac:dyDescent="0.25">
      <c r="B25" s="18">
        <v>1300</v>
      </c>
      <c r="C25" s="11" t="s">
        <v>16</v>
      </c>
      <c r="D25" s="12">
        <f>SUM(D26:D27)</f>
        <v>35067935</v>
      </c>
      <c r="E25" s="47">
        <f>SUM(E26:E27)</f>
        <v>35067935</v>
      </c>
      <c r="F25" s="14">
        <f t="shared" ref="F25" si="3">SUM(F26:F27)</f>
        <v>48744686.989999853</v>
      </c>
    </row>
    <row r="26" spans="2:6" s="9" customFormat="1" ht="12.75" customHeight="1" x14ac:dyDescent="0.25">
      <c r="B26" s="19">
        <v>13201</v>
      </c>
      <c r="C26" s="16" t="s">
        <v>17</v>
      </c>
      <c r="D26" s="17">
        <f>VLOOKUP(B26,'[1]Reporte de Formatos'!$F$8:$H$86,3,FALSE)</f>
        <v>7047384</v>
      </c>
      <c r="E26" s="46">
        <f>VLOOKUP(B26,'[1]Reporte de Formatos'!$F$8:$I$86,4,FALSE)</f>
        <v>7047384</v>
      </c>
      <c r="F26" s="20">
        <f>VLOOKUP(B26,'[1]Reporte de Formatos'!$F$8:$M$86,8,FALSE)</f>
        <v>4941685.100000008</v>
      </c>
    </row>
    <row r="27" spans="2:6" s="21" customFormat="1" ht="12.75" customHeight="1" x14ac:dyDescent="0.25">
      <c r="B27" s="19">
        <v>13202</v>
      </c>
      <c r="C27" s="16" t="s">
        <v>18</v>
      </c>
      <c r="D27" s="17">
        <f>VLOOKUP(B27,'[1]Reporte de Formatos'!$F$8:$H$86,3,FALSE)</f>
        <v>28020551</v>
      </c>
      <c r="E27" s="46">
        <f>VLOOKUP(B27,'[1]Reporte de Formatos'!$F$8:$I$86,4,FALSE)</f>
        <v>28020551</v>
      </c>
      <c r="F27" s="20">
        <f>VLOOKUP(B27,'[1]Reporte de Formatos'!$F$8:$M$86,8,FALSE)</f>
        <v>43803001.889999844</v>
      </c>
    </row>
    <row r="28" spans="2:6" s="21" customFormat="1" ht="12.75" customHeight="1" x14ac:dyDescent="0.25">
      <c r="B28" s="19"/>
      <c r="C28" s="16"/>
      <c r="D28" s="17"/>
      <c r="E28" s="46"/>
      <c r="F28" s="20"/>
    </row>
    <row r="29" spans="2:6" ht="12.75" customHeight="1" x14ac:dyDescent="0.25">
      <c r="B29" s="18">
        <v>1400</v>
      </c>
      <c r="C29" s="11" t="s">
        <v>19</v>
      </c>
      <c r="D29" s="12">
        <f>SUM(D30:D35)</f>
        <v>104427218</v>
      </c>
      <c r="E29" s="47">
        <f>SUM(E30:E35)</f>
        <v>104427218</v>
      </c>
      <c r="F29" s="14">
        <f t="shared" ref="F29" si="4">SUM(F30:F35)</f>
        <v>91841294.400000021</v>
      </c>
    </row>
    <row r="30" spans="2:6" s="9" customFormat="1" ht="12.75" customHeight="1" x14ac:dyDescent="0.25">
      <c r="B30" s="19">
        <v>14103</v>
      </c>
      <c r="C30" s="16" t="s">
        <v>20</v>
      </c>
      <c r="D30" s="17">
        <f>VLOOKUP(B30,'[1]Reporte de Formatos'!$F$8:$H$86,3,FALSE)</f>
        <v>56273381</v>
      </c>
      <c r="E30" s="46">
        <f>VLOOKUP(B30,'[1]Reporte de Formatos'!$F$8:$I$86,4,FALSE)</f>
        <v>56273381</v>
      </c>
      <c r="F30" s="20">
        <f>VLOOKUP(B30,'[1]Reporte de Formatos'!$F$8:$M$86,8,FALSE)</f>
        <v>51105646.090000011</v>
      </c>
    </row>
    <row r="31" spans="2:6" ht="12.75" customHeight="1" x14ac:dyDescent="0.25">
      <c r="B31" s="19">
        <v>14202</v>
      </c>
      <c r="C31" s="16" t="s">
        <v>21</v>
      </c>
      <c r="D31" s="17">
        <f>VLOOKUP(B31,'[1]Reporte de Formatos'!$F$8:$H$86,3,FALSE)</f>
        <v>24445645</v>
      </c>
      <c r="E31" s="46">
        <f>VLOOKUP(B31,'[1]Reporte de Formatos'!$F$8:$I$86,4,FALSE)</f>
        <v>24445645</v>
      </c>
      <c r="F31" s="20">
        <f>VLOOKUP(B31,'[1]Reporte de Formatos'!$F$8:$M$86,8,FALSE)</f>
        <v>23189126.82</v>
      </c>
    </row>
    <row r="32" spans="2:6" s="22" customFormat="1" ht="12.75" customHeight="1" x14ac:dyDescent="0.25">
      <c r="B32" s="19">
        <v>14301</v>
      </c>
      <c r="C32" s="16" t="s">
        <v>22</v>
      </c>
      <c r="D32" s="17">
        <f>VLOOKUP(B32,'[1]Reporte de Formatos'!$F$8:$H$86,3,FALSE)</f>
        <v>10078263</v>
      </c>
      <c r="E32" s="46">
        <f>VLOOKUP(B32,'[1]Reporte de Formatos'!$F$8:$I$86,4,FALSE)</f>
        <v>10078263</v>
      </c>
      <c r="F32" s="20">
        <f>VLOOKUP(B32,'[1]Reporte de Formatos'!$F$8:$M$86,8,FALSE)</f>
        <v>9275647.5600000005</v>
      </c>
    </row>
    <row r="33" spans="1:6" s="21" customFormat="1" ht="12.75" customHeight="1" x14ac:dyDescent="0.25">
      <c r="B33" s="19">
        <v>14401</v>
      </c>
      <c r="C33" s="16" t="s">
        <v>23</v>
      </c>
      <c r="D33" s="17">
        <f>VLOOKUP(B33,'[1]Reporte de Formatos'!$F$8:$H$86,3,FALSE)</f>
        <v>7005311</v>
      </c>
      <c r="E33" s="46">
        <f>VLOOKUP(B33,'[1]Reporte de Formatos'!$F$8:$I$86,4,FALSE)</f>
        <v>7005311</v>
      </c>
      <c r="F33" s="20">
        <f>VLOOKUP(B33,'[1]Reporte de Formatos'!$F$8:$M$86,8,FALSE)</f>
        <v>4799517.37</v>
      </c>
    </row>
    <row r="34" spans="1:6" s="22" customFormat="1" ht="12.75" customHeight="1" x14ac:dyDescent="0.25">
      <c r="B34" s="19">
        <v>14403</v>
      </c>
      <c r="C34" s="16" t="s">
        <v>24</v>
      </c>
      <c r="D34" s="17">
        <f>VLOOKUP(B34,'[1]Reporte de Formatos'!$F$8:$H$86,3,FALSE)</f>
        <v>4064668</v>
      </c>
      <c r="E34" s="46">
        <f>VLOOKUP(B34,'[1]Reporte de Formatos'!$F$8:$I$86,4,FALSE)</f>
        <v>4064668</v>
      </c>
      <c r="F34" s="20">
        <f>VLOOKUP(B34,'[1]Reporte de Formatos'!$F$8:$M$86,8,FALSE)</f>
        <v>2389214.56</v>
      </c>
    </row>
    <row r="35" spans="1:6" s="22" customFormat="1" ht="12.75" customHeight="1" x14ac:dyDescent="0.25">
      <c r="B35" s="19">
        <v>14406</v>
      </c>
      <c r="C35" s="16" t="s">
        <v>25</v>
      </c>
      <c r="D35" s="17">
        <f>VLOOKUP(B35,'[1]Reporte de Formatos'!$F$8:$H$86,3,FALSE)</f>
        <v>2559950</v>
      </c>
      <c r="E35" s="46">
        <f>VLOOKUP(B35,'[1]Reporte de Formatos'!$F$8:$I$86,4,FALSE)</f>
        <v>2559950</v>
      </c>
      <c r="F35" s="20">
        <f>VLOOKUP(B35,'[1]Reporte de Formatos'!$F$8:$M$86,8,FALSE)</f>
        <v>1082142</v>
      </c>
    </row>
    <row r="36" spans="1:6" ht="12.75" customHeight="1" x14ac:dyDescent="0.25">
      <c r="B36" s="19"/>
      <c r="C36" s="16"/>
      <c r="D36" s="17"/>
      <c r="E36" s="46"/>
      <c r="F36" s="20"/>
    </row>
    <row r="37" spans="1:6" ht="12.75" customHeight="1" x14ac:dyDescent="0.25">
      <c r="A37" s="9"/>
      <c r="B37" s="18">
        <v>1500</v>
      </c>
      <c r="C37" s="11" t="s">
        <v>26</v>
      </c>
      <c r="D37" s="12">
        <f>SUM(D38:D43)</f>
        <v>362635159</v>
      </c>
      <c r="E37" s="47">
        <f>SUM(E38:E43)</f>
        <v>482635159</v>
      </c>
      <c r="F37" s="14">
        <f t="shared" ref="F37" si="5">SUM(F38:F43)</f>
        <v>814761249.49276209</v>
      </c>
    </row>
    <row r="38" spans="1:6" s="9" customFormat="1" ht="12.75" customHeight="1" x14ac:dyDescent="0.25">
      <c r="B38" s="19">
        <v>15101</v>
      </c>
      <c r="C38" s="16" t="s">
        <v>27</v>
      </c>
      <c r="D38" s="17">
        <f>VLOOKUP(B38,'[1]Reporte de Formatos'!$F$8:$H$86,3,FALSE)</f>
        <v>52339795</v>
      </c>
      <c r="E38" s="46">
        <f>VLOOKUP(B38,'[1]Reporte de Formatos'!$F$8:$I$86,4,FALSE)</f>
        <v>52339795</v>
      </c>
      <c r="F38" s="20">
        <f>VLOOKUP(B38,'[1]Reporte de Formatos'!$F$8:$M$86,8,FALSE)</f>
        <v>39497984.209999986</v>
      </c>
    </row>
    <row r="39" spans="1:6" s="21" customFormat="1" ht="12.75" customHeight="1" x14ac:dyDescent="0.25">
      <c r="B39" s="19">
        <v>15202</v>
      </c>
      <c r="C39" s="16" t="s">
        <v>28</v>
      </c>
      <c r="D39" s="17">
        <f>VLOOKUP(B39,'[1]Reporte de Formatos'!$F$8:$H$86,3,FALSE)</f>
        <v>1000000</v>
      </c>
      <c r="E39" s="46">
        <f>VLOOKUP(B39,'[1]Reporte de Formatos'!$F$8:$I$86,4,FALSE)</f>
        <v>121000000</v>
      </c>
      <c r="F39" s="20">
        <f>VLOOKUP(B39,'[1]Reporte de Formatos'!$F$8:$M$86,8,FALSE)</f>
        <v>539386221.05999994</v>
      </c>
    </row>
    <row r="40" spans="1:6" s="21" customFormat="1" ht="12.75" customHeight="1" x14ac:dyDescent="0.25">
      <c r="B40" s="19">
        <v>15401</v>
      </c>
      <c r="C40" s="16" t="s">
        <v>29</v>
      </c>
      <c r="D40" s="17">
        <f>VLOOKUP(B40,'[1]Reporte de Formatos'!$F$8:$H$86,3,FALSE)</f>
        <v>17644128</v>
      </c>
      <c r="E40" s="46">
        <f>VLOOKUP(B40,'[1]Reporte de Formatos'!$F$8:$I$86,4,FALSE)</f>
        <v>17644128</v>
      </c>
      <c r="F40" s="20">
        <f>VLOOKUP(B40,'[1]Reporte de Formatos'!$F$8:$M$86,8,FALSE)</f>
        <v>19320638.489999998</v>
      </c>
    </row>
    <row r="41" spans="1:6" s="21" customFormat="1" ht="12.75" customHeight="1" x14ac:dyDescent="0.25">
      <c r="B41" s="19">
        <v>15402</v>
      </c>
      <c r="C41" s="16" t="s">
        <v>30</v>
      </c>
      <c r="D41" s="17">
        <f>VLOOKUP(B41,'[1]Reporte de Formatos'!$F$8:$H$86,3,FALSE)</f>
        <v>278007501</v>
      </c>
      <c r="E41" s="46">
        <f>VLOOKUP(B41,'[1]Reporte de Formatos'!$F$8:$I$86,4,FALSE)</f>
        <v>278007501</v>
      </c>
      <c r="F41" s="20">
        <f>VLOOKUP(B41,'[1]Reporte de Formatos'!$F$8:$M$86,8,FALSE)</f>
        <v>206430642.37</v>
      </c>
    </row>
    <row r="42" spans="1:6" s="22" customFormat="1" ht="12.75" customHeight="1" x14ac:dyDescent="0.25">
      <c r="B42" s="19">
        <v>15501</v>
      </c>
      <c r="C42" s="16" t="s">
        <v>31</v>
      </c>
      <c r="D42" s="17">
        <f>VLOOKUP(B42,'[1]Reporte de Formatos'!$F$8:$H$86,3,FALSE)</f>
        <v>550000</v>
      </c>
      <c r="E42" s="46">
        <f>VLOOKUP(B42,'[1]Reporte de Formatos'!$F$8:$I$86,4,FALSE)</f>
        <v>550000</v>
      </c>
      <c r="F42" s="20">
        <f>VLOOKUP(B42,'[1]Reporte de Formatos'!$F$8:$M$86,8,FALSE)</f>
        <v>277910.40000000002</v>
      </c>
    </row>
    <row r="43" spans="1:6" s="21" customFormat="1" ht="12.75" customHeight="1" x14ac:dyDescent="0.25">
      <c r="B43" s="19">
        <v>15901</v>
      </c>
      <c r="C43" s="16" t="s">
        <v>32</v>
      </c>
      <c r="D43" s="17">
        <f>VLOOKUP(B43,'[1]Reporte de Formatos'!$F$8:$H$86,3,FALSE)</f>
        <v>13093735</v>
      </c>
      <c r="E43" s="46">
        <f>VLOOKUP(B43,'[1]Reporte de Formatos'!$F$8:$I$86,4,FALSE)</f>
        <v>13093735</v>
      </c>
      <c r="F43" s="20">
        <f>VLOOKUP(B43,'[1]Reporte de Formatos'!$F$8:$M$86,8,FALSE)</f>
        <v>9847852.9627620783</v>
      </c>
    </row>
    <row r="44" spans="1:6" s="21" customFormat="1" ht="12.75" customHeight="1" x14ac:dyDescent="0.25">
      <c r="B44" s="19"/>
      <c r="C44" s="16"/>
      <c r="D44" s="12"/>
      <c r="E44" s="47"/>
      <c r="F44" s="14"/>
    </row>
    <row r="45" spans="1:6" s="9" customFormat="1" ht="12.75" customHeight="1" x14ac:dyDescent="0.25">
      <c r="B45" s="18">
        <v>1600</v>
      </c>
      <c r="C45" s="11" t="s">
        <v>33</v>
      </c>
      <c r="D45" s="12">
        <f>SUM(D46:D46)</f>
        <v>26844531</v>
      </c>
      <c r="E45" s="47">
        <f>SUM(E46:E46)</f>
        <v>26844531</v>
      </c>
      <c r="F45" s="14">
        <f>SUM(F46:F46)</f>
        <v>0</v>
      </c>
    </row>
    <row r="46" spans="1:6" s="21" customFormat="1" ht="12.75" customHeight="1" x14ac:dyDescent="0.25">
      <c r="B46" s="19">
        <v>16101</v>
      </c>
      <c r="C46" s="16" t="s">
        <v>34</v>
      </c>
      <c r="D46" s="17">
        <f>VLOOKUP(B46,'[1]Reporte de Formatos'!$F$8:$H$86,3,FALSE)</f>
        <v>26844531</v>
      </c>
      <c r="E46" s="46">
        <f>VLOOKUP(B46,'[1]Reporte de Formatos'!$F$8:$I$86,4,FALSE)</f>
        <v>26844531</v>
      </c>
      <c r="F46" s="20">
        <f>VLOOKUP(B46,'[1]Reporte de Formatos'!$F$8:$M$86,8,FALSE)</f>
        <v>0</v>
      </c>
    </row>
    <row r="47" spans="1:6" s="21" customFormat="1" ht="12.75" customHeight="1" x14ac:dyDescent="0.25">
      <c r="B47" s="19"/>
      <c r="C47" s="16"/>
      <c r="D47" s="17"/>
      <c r="E47" s="46"/>
      <c r="F47" s="20"/>
    </row>
    <row r="48" spans="1:6" s="9" customFormat="1" ht="12.75" customHeight="1" x14ac:dyDescent="0.25">
      <c r="B48" s="18">
        <v>1700</v>
      </c>
      <c r="C48" s="11" t="s">
        <v>35</v>
      </c>
      <c r="D48" s="12">
        <f>+D49</f>
        <v>200000</v>
      </c>
      <c r="E48" s="47">
        <f t="shared" ref="E48:F48" si="6">+E49</f>
        <v>200000</v>
      </c>
      <c r="F48" s="14">
        <f t="shared" si="6"/>
        <v>0</v>
      </c>
    </row>
    <row r="49" spans="1:6" s="21" customFormat="1" ht="12.75" customHeight="1" x14ac:dyDescent="0.25">
      <c r="B49" s="19">
        <v>17101</v>
      </c>
      <c r="C49" s="16" t="s">
        <v>36</v>
      </c>
      <c r="D49" s="17">
        <f>VLOOKUP(B49,'[1]Reporte de Formatos'!$F$8:$H$86,3,FALSE)</f>
        <v>200000</v>
      </c>
      <c r="E49" s="46">
        <f>VLOOKUP(B49,'[1]Reporte de Formatos'!$F$8:$I$86,4,FALSE)</f>
        <v>200000</v>
      </c>
      <c r="F49" s="20">
        <f>VLOOKUP(B49,'[1]Reporte de Formatos'!$F$8:$M$86,8,FALSE)</f>
        <v>0</v>
      </c>
    </row>
    <row r="50" spans="1:6" s="21" customFormat="1" ht="12.75" customHeight="1" x14ac:dyDescent="0.25">
      <c r="B50" s="24"/>
      <c r="C50" s="25"/>
      <c r="D50" s="26"/>
      <c r="E50" s="48"/>
      <c r="F50" s="27"/>
    </row>
    <row r="51" spans="1:6" ht="12.75" customHeight="1" x14ac:dyDescent="0.25">
      <c r="A51" s="9"/>
      <c r="B51" s="18">
        <v>2000</v>
      </c>
      <c r="C51" s="11" t="s">
        <v>37</v>
      </c>
      <c r="D51" s="12">
        <f>+D53+D60+D64+D68+D71+D74</f>
        <v>12969825</v>
      </c>
      <c r="E51" s="49">
        <f>+E53+E60+E64+E68+E71+E74</f>
        <v>11469825</v>
      </c>
      <c r="F51" s="40">
        <f>+F53+F60+F64+F68+F71+F74</f>
        <v>4810247.8699999992</v>
      </c>
    </row>
    <row r="52" spans="1:6" s="21" customFormat="1" ht="12.75" customHeight="1" x14ac:dyDescent="0.25">
      <c r="A52" s="1"/>
      <c r="B52" s="19"/>
      <c r="C52" s="16"/>
      <c r="D52" s="17"/>
      <c r="E52" s="46"/>
      <c r="F52" s="20"/>
    </row>
    <row r="53" spans="1:6" s="21" customFormat="1" ht="12.75" customHeight="1" x14ac:dyDescent="0.25">
      <c r="A53" s="9"/>
      <c r="B53" s="18">
        <v>2100</v>
      </c>
      <c r="C53" s="11" t="s">
        <v>38</v>
      </c>
      <c r="D53" s="12">
        <f>SUM(D54:D58)</f>
        <v>4503884</v>
      </c>
      <c r="E53" s="47">
        <f>SUM(E54:E58)</f>
        <v>4503884</v>
      </c>
      <c r="F53" s="14">
        <f t="shared" ref="F53" si="7">SUM(F54:F58)</f>
        <v>3846353.7099999995</v>
      </c>
    </row>
    <row r="54" spans="1:6" s="22" customFormat="1" ht="12.75" customHeight="1" x14ac:dyDescent="0.25">
      <c r="A54" s="21"/>
      <c r="B54" s="19">
        <v>21101</v>
      </c>
      <c r="C54" s="16" t="s">
        <v>39</v>
      </c>
      <c r="D54" s="17">
        <f>VLOOKUP(B54,'[1]Reporte de Formatos'!$F$8:$H$86,3,FALSE)</f>
        <v>3535646</v>
      </c>
      <c r="E54" s="46">
        <f>VLOOKUP(B54,'[1]Reporte de Formatos'!$F$8:$I$86,4,FALSE)</f>
        <v>3535646</v>
      </c>
      <c r="F54" s="20">
        <f>VLOOKUP(B54,'[1]Reporte de Formatos'!$F$8:$M$86,8,FALSE)</f>
        <v>3708163.5399999996</v>
      </c>
    </row>
    <row r="55" spans="1:6" s="22" customFormat="1" ht="12.75" customHeight="1" x14ac:dyDescent="0.25">
      <c r="A55" s="21"/>
      <c r="B55" s="19">
        <v>21201</v>
      </c>
      <c r="C55" s="28" t="s">
        <v>40</v>
      </c>
      <c r="D55" s="17">
        <v>0</v>
      </c>
      <c r="E55" s="46">
        <v>0</v>
      </c>
      <c r="F55" s="20">
        <v>0</v>
      </c>
    </row>
    <row r="56" spans="1:6" ht="12.75" customHeight="1" x14ac:dyDescent="0.25">
      <c r="B56" s="19">
        <v>21401</v>
      </c>
      <c r="C56" s="16" t="s">
        <v>41</v>
      </c>
      <c r="D56" s="17">
        <f>VLOOKUP(B56,'[1]Reporte de Formatos'!$F$8:$H$86,3,FALSE)</f>
        <v>588496</v>
      </c>
      <c r="E56" s="46">
        <f>VLOOKUP(B56,'[1]Reporte de Formatos'!$F$8:$I$86,4,FALSE)</f>
        <v>588496</v>
      </c>
      <c r="F56" s="20">
        <f>VLOOKUP(B56,'[1]Reporte de Formatos'!$F$8:$M$86,8,FALSE)</f>
        <v>74742.45</v>
      </c>
    </row>
    <row r="57" spans="1:6" ht="12.75" customHeight="1" x14ac:dyDescent="0.25">
      <c r="B57" s="19">
        <v>21501</v>
      </c>
      <c r="C57" s="16" t="s">
        <v>42</v>
      </c>
      <c r="D57" s="17">
        <f>VLOOKUP(B57,'[1]Reporte de Formatos'!$F$8:$H$86,3,FALSE)</f>
        <v>340362</v>
      </c>
      <c r="E57" s="46">
        <f>VLOOKUP(B57,'[1]Reporte de Formatos'!$F$8:$I$86,4,FALSE)</f>
        <v>340362</v>
      </c>
      <c r="F57" s="20">
        <f>VLOOKUP(B57,'[1]Reporte de Formatos'!$F$8:$M$86,8,FALSE)</f>
        <v>63141.400000000067</v>
      </c>
    </row>
    <row r="58" spans="1:6" s="21" customFormat="1" ht="12.75" customHeight="1" x14ac:dyDescent="0.25">
      <c r="B58" s="19">
        <v>21601</v>
      </c>
      <c r="C58" s="16" t="s">
        <v>43</v>
      </c>
      <c r="D58" s="17">
        <f>VLOOKUP(B58,'[1]Reporte de Formatos'!$F$8:$H$86,3,FALSE)</f>
        <v>39380</v>
      </c>
      <c r="E58" s="46">
        <f>VLOOKUP(B58,'[1]Reporte de Formatos'!$F$8:$I$86,4,FALSE)</f>
        <v>39380</v>
      </c>
      <c r="F58" s="20">
        <f>VLOOKUP(B58,'[1]Reporte de Formatos'!$F$8:$M$86,8,FALSE)</f>
        <v>306.32</v>
      </c>
    </row>
    <row r="59" spans="1:6" s="21" customFormat="1" ht="12.75" customHeight="1" x14ac:dyDescent="0.25">
      <c r="A59" s="1"/>
      <c r="B59" s="19"/>
      <c r="C59" s="16"/>
      <c r="D59" s="17"/>
      <c r="E59" s="46"/>
      <c r="F59" s="20"/>
    </row>
    <row r="60" spans="1:6" ht="12.75" customHeight="1" x14ac:dyDescent="0.25">
      <c r="A60" s="9"/>
      <c r="B60" s="18">
        <v>2200</v>
      </c>
      <c r="C60" s="11" t="s">
        <v>44</v>
      </c>
      <c r="D60" s="12">
        <f>SUM(D61:D62)</f>
        <v>3067456</v>
      </c>
      <c r="E60" s="47">
        <f t="shared" ref="E60:F60" si="8">SUM(E61:E62)</f>
        <v>2567456</v>
      </c>
      <c r="F60" s="14">
        <f t="shared" si="8"/>
        <v>331380.53000000009</v>
      </c>
    </row>
    <row r="61" spans="1:6" s="22" customFormat="1" ht="12.75" customHeight="1" x14ac:dyDescent="0.25">
      <c r="A61" s="21"/>
      <c r="B61" s="19">
        <v>22104</v>
      </c>
      <c r="C61" s="16" t="s">
        <v>45</v>
      </c>
      <c r="D61" s="17">
        <f>VLOOKUP(B61,'[1]Reporte de Formatos'!$F$8:$H$86,3,FALSE)</f>
        <v>3001456</v>
      </c>
      <c r="E61" s="46">
        <f>VLOOKUP(B61,'[1]Reporte de Formatos'!$F$8:$I$86,4,FALSE)</f>
        <v>2501456</v>
      </c>
      <c r="F61" s="20">
        <f>VLOOKUP(B61,'[1]Reporte de Formatos'!$F$8:$M$86,8,FALSE)</f>
        <v>325573.64000000007</v>
      </c>
    </row>
    <row r="62" spans="1:6" s="22" customFormat="1" ht="12.75" customHeight="1" x14ac:dyDescent="0.25">
      <c r="A62" s="21"/>
      <c r="B62" s="19">
        <v>22301</v>
      </c>
      <c r="C62" s="16" t="s">
        <v>46</v>
      </c>
      <c r="D62" s="17">
        <f>VLOOKUP(B62,'[1]Reporte de Formatos'!$F$8:$H$86,3,FALSE)</f>
        <v>66000</v>
      </c>
      <c r="E62" s="46">
        <f>VLOOKUP(B62,'[1]Reporte de Formatos'!$F$8:$I$86,4,FALSE)</f>
        <v>66000</v>
      </c>
      <c r="F62" s="20">
        <f>VLOOKUP(B62,'[1]Reporte de Formatos'!$F$8:$M$86,8,FALSE)</f>
        <v>5806.89</v>
      </c>
    </row>
    <row r="63" spans="1:6" s="22" customFormat="1" ht="12.75" customHeight="1" x14ac:dyDescent="0.25">
      <c r="A63" s="21"/>
      <c r="B63" s="19"/>
      <c r="C63" s="16"/>
      <c r="D63" s="17"/>
      <c r="E63" s="46"/>
      <c r="F63" s="20"/>
    </row>
    <row r="64" spans="1:6" ht="12.75" customHeight="1" x14ac:dyDescent="0.25">
      <c r="A64" s="9"/>
      <c r="B64" s="18">
        <v>2400</v>
      </c>
      <c r="C64" s="11" t="s">
        <v>136</v>
      </c>
      <c r="D64" s="12">
        <f>SUM(D65:D66)</f>
        <v>440000</v>
      </c>
      <c r="E64" s="47">
        <f>SUM(E65:E66)</f>
        <v>440000</v>
      </c>
      <c r="F64" s="13">
        <f>SUM(F65:F66)</f>
        <v>0</v>
      </c>
    </row>
    <row r="65" spans="1:6" s="22" customFormat="1" ht="12.75" customHeight="1" x14ac:dyDescent="0.25">
      <c r="A65" s="21"/>
      <c r="B65" s="19">
        <v>24601</v>
      </c>
      <c r="C65" s="16" t="s">
        <v>137</v>
      </c>
      <c r="D65" s="17">
        <f>VLOOKUP(B65,'[1]Reporte de Formatos'!$F$8:$H$86,3,FALSE)</f>
        <v>440000</v>
      </c>
      <c r="E65" s="46">
        <f>VLOOKUP(B65,'[1]Reporte de Formatos'!$F$8:$I$86,4,FALSE)</f>
        <v>440000</v>
      </c>
      <c r="F65" s="20">
        <f>VLOOKUP(B65,'[1]Reporte de Formatos'!$F$8:$M$86,8,FALSE)</f>
        <v>0</v>
      </c>
    </row>
    <row r="66" spans="1:6" s="22" customFormat="1" ht="12.75" customHeight="1" x14ac:dyDescent="0.25">
      <c r="A66" s="21"/>
      <c r="B66" s="19">
        <v>24701</v>
      </c>
      <c r="C66" s="16" t="s">
        <v>138</v>
      </c>
      <c r="D66" s="17">
        <v>0</v>
      </c>
      <c r="E66" s="46">
        <v>0</v>
      </c>
      <c r="F66" s="20">
        <v>0</v>
      </c>
    </row>
    <row r="67" spans="1:6" s="22" customFormat="1" ht="12.75" customHeight="1" x14ac:dyDescent="0.25">
      <c r="A67" s="21"/>
      <c r="B67" s="19"/>
      <c r="C67" s="16"/>
      <c r="D67" s="17"/>
      <c r="E67" s="46"/>
      <c r="F67" s="20"/>
    </row>
    <row r="68" spans="1:6" ht="12.75" customHeight="1" x14ac:dyDescent="0.25">
      <c r="A68" s="9"/>
      <c r="B68" s="18">
        <v>2500</v>
      </c>
      <c r="C68" s="11" t="s">
        <v>47</v>
      </c>
      <c r="D68" s="12">
        <f>SUM(D69:D69)</f>
        <v>549960</v>
      </c>
      <c r="E68" s="47">
        <f>SUM(E69:E69)</f>
        <v>549960</v>
      </c>
      <c r="F68" s="14">
        <f>SUM(F69:F69)</f>
        <v>29755.35</v>
      </c>
    </row>
    <row r="69" spans="1:6" ht="12.75" customHeight="1" x14ac:dyDescent="0.25">
      <c r="B69" s="19">
        <v>25301</v>
      </c>
      <c r="C69" s="16" t="s">
        <v>48</v>
      </c>
      <c r="D69" s="17">
        <f>VLOOKUP(B69,'[1]Reporte de Formatos'!$F$8:$H$86,3,FALSE)</f>
        <v>549960</v>
      </c>
      <c r="E69" s="46">
        <f>VLOOKUP(B69,'[1]Reporte de Formatos'!$F$8:$I$86,4,FALSE)</f>
        <v>549960</v>
      </c>
      <c r="F69" s="20">
        <f>VLOOKUP(B69,'[1]Reporte de Formatos'!$F$8:$M$86,8,FALSE)</f>
        <v>29755.35</v>
      </c>
    </row>
    <row r="70" spans="1:6" s="22" customFormat="1" ht="12.75" customHeight="1" x14ac:dyDescent="0.25">
      <c r="A70" s="21"/>
      <c r="B70" s="19"/>
      <c r="C70" s="16"/>
      <c r="D70" s="17"/>
      <c r="E70" s="46"/>
      <c r="F70" s="20"/>
    </row>
    <row r="71" spans="1:6" ht="12.75" customHeight="1" x14ac:dyDescent="0.25">
      <c r="A71" s="22"/>
      <c r="B71" s="18">
        <v>2600</v>
      </c>
      <c r="C71" s="11" t="s">
        <v>49</v>
      </c>
      <c r="D71" s="12">
        <f>+D72</f>
        <v>352000</v>
      </c>
      <c r="E71" s="47">
        <f>+E72</f>
        <v>352000</v>
      </c>
      <c r="F71" s="14">
        <f t="shared" ref="F71" si="9">+F72</f>
        <v>203838.64</v>
      </c>
    </row>
    <row r="72" spans="1:6" s="21" customFormat="1" ht="12.75" customHeight="1" x14ac:dyDescent="0.25">
      <c r="A72" s="1"/>
      <c r="B72" s="19">
        <v>26103</v>
      </c>
      <c r="C72" s="16" t="s">
        <v>50</v>
      </c>
      <c r="D72" s="17">
        <f>VLOOKUP(B72,'[1]Reporte de Formatos'!$F$8:$H$86,3,FALSE)</f>
        <v>352000</v>
      </c>
      <c r="E72" s="46">
        <f>VLOOKUP(B72,'[1]Reporte de Formatos'!$F$8:$I$86,4,FALSE)</f>
        <v>352000</v>
      </c>
      <c r="F72" s="20">
        <f>VLOOKUP(B72,'[1]Reporte de Formatos'!$F$8:$M$86,8,FALSE)</f>
        <v>203838.64</v>
      </c>
    </row>
    <row r="73" spans="1:6" s="21" customFormat="1" ht="12.75" customHeight="1" x14ac:dyDescent="0.25">
      <c r="A73" s="1"/>
      <c r="B73" s="19"/>
      <c r="C73" s="16"/>
      <c r="D73" s="17"/>
      <c r="E73" s="46"/>
      <c r="F73" s="20"/>
    </row>
    <row r="74" spans="1:6" s="21" customFormat="1" ht="12.75" customHeight="1" x14ac:dyDescent="0.25">
      <c r="B74" s="18">
        <v>2700</v>
      </c>
      <c r="C74" s="11" t="s">
        <v>51</v>
      </c>
      <c r="D74" s="12">
        <f>+D75</f>
        <v>4056525</v>
      </c>
      <c r="E74" s="47">
        <f>+E75</f>
        <v>3056525</v>
      </c>
      <c r="F74" s="14">
        <f t="shared" ref="F74" si="10">+F75</f>
        <v>398919.64</v>
      </c>
    </row>
    <row r="75" spans="1:6" ht="12.75" customHeight="1" x14ac:dyDescent="0.25">
      <c r="A75" s="21"/>
      <c r="B75" s="19">
        <v>27101</v>
      </c>
      <c r="C75" s="16" t="s">
        <v>52</v>
      </c>
      <c r="D75" s="17">
        <f>VLOOKUP(B75,'[1]Reporte de Formatos'!$F$8:$H$86,3,FALSE)</f>
        <v>4056525</v>
      </c>
      <c r="E75" s="46">
        <f>VLOOKUP(B75,'[1]Reporte de Formatos'!$F$8:$I$86,4,FALSE)</f>
        <v>3056525</v>
      </c>
      <c r="F75" s="20">
        <f>VLOOKUP(B75,'[1]Reporte de Formatos'!$F$8:$M$86,8,FALSE)</f>
        <v>398919.64</v>
      </c>
    </row>
    <row r="76" spans="1:6" ht="12.75" customHeight="1" x14ac:dyDescent="0.25">
      <c r="A76" s="21"/>
      <c r="B76" s="19"/>
      <c r="C76" s="16"/>
      <c r="D76" s="17"/>
      <c r="E76" s="46"/>
      <c r="F76" s="20"/>
    </row>
    <row r="77" spans="1:6" s="22" customFormat="1" ht="12.75" customHeight="1" x14ac:dyDescent="0.25">
      <c r="A77" s="21"/>
      <c r="B77" s="18">
        <v>3000</v>
      </c>
      <c r="C77" s="11" t="s">
        <v>53</v>
      </c>
      <c r="D77" s="12">
        <f>+D79+D90+D99+D115+D120+D129+D134+D140+D144</f>
        <v>1848268125</v>
      </c>
      <c r="E77" s="47">
        <f>+E79+E90+E99+E115+E120+E129+E134+E140+E144</f>
        <v>1728658095</v>
      </c>
      <c r="F77" s="14">
        <f>+F79+F90+F99+F115+F120+F129+F134+F140+F144</f>
        <v>553784394.22000003</v>
      </c>
    </row>
    <row r="78" spans="1:6" s="22" customFormat="1" ht="12.75" customHeight="1" x14ac:dyDescent="0.25">
      <c r="A78" s="9"/>
      <c r="B78" s="19"/>
      <c r="C78" s="16"/>
      <c r="D78" s="17"/>
      <c r="E78" s="46"/>
      <c r="F78" s="20"/>
    </row>
    <row r="79" spans="1:6" s="21" customFormat="1" ht="12.75" customHeight="1" x14ac:dyDescent="0.25">
      <c r="A79" s="1"/>
      <c r="B79" s="18">
        <v>3100</v>
      </c>
      <c r="C79" s="11" t="s">
        <v>54</v>
      </c>
      <c r="D79" s="12">
        <f>SUM(D80:D88)</f>
        <v>462251228</v>
      </c>
      <c r="E79" s="47">
        <f>SUM(E80:E88)</f>
        <v>520034914</v>
      </c>
      <c r="F79" s="14">
        <f>SUM(F80:F88)</f>
        <v>156661721.88</v>
      </c>
    </row>
    <row r="80" spans="1:6" s="21" customFormat="1" ht="12.75" customHeight="1" x14ac:dyDescent="0.25">
      <c r="A80" s="9"/>
      <c r="B80" s="19">
        <v>31101</v>
      </c>
      <c r="C80" s="16" t="s">
        <v>55</v>
      </c>
      <c r="D80" s="17">
        <f>VLOOKUP(B80,'[1]Reporte de Formatos'!$F$8:$H$86,3,FALSE)</f>
        <v>19118529</v>
      </c>
      <c r="E80" s="46">
        <f>VLOOKUP(B80,'[1]Reporte de Formatos'!$F$8:$I$86,4,FALSE)</f>
        <v>19118529</v>
      </c>
      <c r="F80" s="20">
        <f>VLOOKUP(B80,'[1]Reporte de Formatos'!$F$8:$M$86,8,FALSE)</f>
        <v>10968055.830000004</v>
      </c>
    </row>
    <row r="81" spans="1:6" s="21" customFormat="1" ht="12.75" customHeight="1" x14ac:dyDescent="0.25">
      <c r="B81" s="19">
        <v>31301</v>
      </c>
      <c r="C81" s="16" t="s">
        <v>56</v>
      </c>
      <c r="D81" s="17">
        <f>VLOOKUP(B81,'[1]Reporte de Formatos'!$F$8:$H$86,3,FALSE)</f>
        <v>4494816</v>
      </c>
      <c r="E81" s="46">
        <f>VLOOKUP(B81,'[1]Reporte de Formatos'!$F$8:$I$86,4,FALSE)</f>
        <v>4494816</v>
      </c>
      <c r="F81" s="20">
        <f>VLOOKUP(B81,'[1]Reporte de Formatos'!$F$8:$M$86,8,FALSE)</f>
        <v>1302074.9700000004</v>
      </c>
    </row>
    <row r="82" spans="1:6" ht="12.75" customHeight="1" x14ac:dyDescent="0.25">
      <c r="A82" s="22"/>
      <c r="B82" s="19">
        <v>31401</v>
      </c>
      <c r="C82" s="16" t="s">
        <v>57</v>
      </c>
      <c r="D82" s="17">
        <f>VLOOKUP(B82,'[1]Reporte de Formatos'!$F$8:$H$86,3,FALSE)</f>
        <v>7631807</v>
      </c>
      <c r="E82" s="46">
        <f>VLOOKUP(B82,'[1]Reporte de Formatos'!$F$8:$I$86,4,FALSE)</f>
        <v>7631807</v>
      </c>
      <c r="F82" s="20">
        <f>VLOOKUP(B82,'[1]Reporte de Formatos'!$F$8:$M$86,8,FALSE)</f>
        <v>668857.95000000007</v>
      </c>
    </row>
    <row r="83" spans="1:6" s="22" customFormat="1" ht="12.75" customHeight="1" x14ac:dyDescent="0.25">
      <c r="B83" s="19">
        <v>31501</v>
      </c>
      <c r="C83" s="16" t="s">
        <v>58</v>
      </c>
      <c r="D83" s="17">
        <v>0</v>
      </c>
      <c r="E83" s="46">
        <v>0</v>
      </c>
      <c r="F83" s="20">
        <v>0</v>
      </c>
    </row>
    <row r="84" spans="1:6" ht="12.75" customHeight="1" x14ac:dyDescent="0.25">
      <c r="A84" s="22"/>
      <c r="B84" s="19">
        <v>31602</v>
      </c>
      <c r="C84" s="16" t="s">
        <v>59</v>
      </c>
      <c r="D84" s="17">
        <f>VLOOKUP(B84,'[1]Reporte de Formatos'!$F$8:$H$86,3,FALSE)</f>
        <v>120540000</v>
      </c>
      <c r="E84" s="46">
        <f>VLOOKUP(B84,'[1]Reporte de Formatos'!$F$8:$I$86,4,FALSE)</f>
        <v>178323686</v>
      </c>
      <c r="F84" s="20">
        <f>VLOOKUP(B84,'[1]Reporte de Formatos'!$F$8:$M$86,8,FALSE)</f>
        <v>17501548.169999998</v>
      </c>
    </row>
    <row r="85" spans="1:6" s="22" customFormat="1" ht="12.75" customHeight="1" x14ac:dyDescent="0.25">
      <c r="B85" s="19">
        <v>31701</v>
      </c>
      <c r="C85" s="16" t="s">
        <v>60</v>
      </c>
      <c r="D85" s="17">
        <f>VLOOKUP(B85,'[1]Reporte de Formatos'!$F$8:$H$86,3,FALSE)</f>
        <v>8898529</v>
      </c>
      <c r="E85" s="46">
        <f>VLOOKUP(B85,'[1]Reporte de Formatos'!$F$8:$I$86,4,FALSE)</f>
        <v>8898529</v>
      </c>
      <c r="F85" s="20">
        <f>VLOOKUP(B85,'[1]Reporte de Formatos'!$F$8:$M$86,8,FALSE)</f>
        <v>0</v>
      </c>
    </row>
    <row r="86" spans="1:6" s="21" customFormat="1" ht="12.75" customHeight="1" x14ac:dyDescent="0.25">
      <c r="B86" s="19">
        <v>31801</v>
      </c>
      <c r="C86" s="16" t="s">
        <v>61</v>
      </c>
      <c r="D86" s="17">
        <f>VLOOKUP(B86,'[1]Reporte de Formatos'!$F$8:$H$86,3,FALSE)</f>
        <v>4421739</v>
      </c>
      <c r="E86" s="46">
        <f>VLOOKUP(B86,'[1]Reporte de Formatos'!$F$8:$I$86,4,FALSE)</f>
        <v>4421739</v>
      </c>
      <c r="F86" s="20">
        <f>VLOOKUP(B86,'[1]Reporte de Formatos'!$F$8:$M$86,8,FALSE)</f>
        <v>1933994.62</v>
      </c>
    </row>
    <row r="87" spans="1:6" s="22" customFormat="1" ht="12.75" customHeight="1" x14ac:dyDescent="0.25">
      <c r="A87" s="21"/>
      <c r="B87" s="19">
        <v>31902</v>
      </c>
      <c r="C87" s="16" t="s">
        <v>62</v>
      </c>
      <c r="D87" s="17">
        <f>VLOOKUP(B87,'[1]Reporte de Formatos'!$F$8:$H$86,3,FALSE)</f>
        <v>5603136</v>
      </c>
      <c r="E87" s="46">
        <f>VLOOKUP(B87,'[1]Reporte de Formatos'!$F$8:$I$86,4,FALSE)</f>
        <v>5603136</v>
      </c>
      <c r="F87" s="20">
        <f>VLOOKUP(B87,'[1]Reporte de Formatos'!$F$8:$M$86,8,FALSE)</f>
        <v>1455230.62</v>
      </c>
    </row>
    <row r="88" spans="1:6" s="22" customFormat="1" ht="12.75" customHeight="1" x14ac:dyDescent="0.25">
      <c r="A88" s="21"/>
      <c r="B88" s="19">
        <v>31904</v>
      </c>
      <c r="C88" s="16" t="s">
        <v>63</v>
      </c>
      <c r="D88" s="17">
        <f>VLOOKUP(B88,'[1]Reporte de Formatos'!$F$8:$H$86,3,FALSE)</f>
        <v>291542672</v>
      </c>
      <c r="E88" s="46">
        <f>VLOOKUP(B88,'[1]Reporte de Formatos'!$F$8:$I$86,4,FALSE)</f>
        <v>291542672</v>
      </c>
      <c r="F88" s="20">
        <f>VLOOKUP(B88,'[1]Reporte de Formatos'!$F$8:$M$86,8,FALSE)</f>
        <v>122831959.72</v>
      </c>
    </row>
    <row r="89" spans="1:6" s="22" customFormat="1" ht="12.75" customHeight="1" x14ac:dyDescent="0.25">
      <c r="B89" s="19"/>
      <c r="C89" s="29"/>
      <c r="D89" s="17"/>
      <c r="E89" s="46"/>
      <c r="F89" s="20"/>
    </row>
    <row r="90" spans="1:6" ht="12.75" customHeight="1" x14ac:dyDescent="0.25">
      <c r="A90" s="22"/>
      <c r="B90" s="18">
        <v>3200</v>
      </c>
      <c r="C90" s="11" t="s">
        <v>64</v>
      </c>
      <c r="D90" s="12">
        <f t="shared" ref="D90:F90" si="11">SUM(D91:D97)</f>
        <v>381262918</v>
      </c>
      <c r="E90" s="47">
        <f t="shared" si="11"/>
        <v>303479232</v>
      </c>
      <c r="F90" s="14">
        <f t="shared" si="11"/>
        <v>103294014.91</v>
      </c>
    </row>
    <row r="91" spans="1:6" s="21" customFormat="1" ht="12.75" customHeight="1" x14ac:dyDescent="0.25">
      <c r="A91" s="22"/>
      <c r="B91" s="19">
        <v>32201</v>
      </c>
      <c r="C91" s="16" t="s">
        <v>65</v>
      </c>
      <c r="D91" s="17">
        <f>VLOOKUP(B91,'[1]Reporte de Formatos'!$F$8:$H$86,3,FALSE)</f>
        <v>28598742</v>
      </c>
      <c r="E91" s="46">
        <f>VLOOKUP(B91,'[1]Reporte de Formatos'!$F$8:$I$86,4,FALSE)</f>
        <v>28598742</v>
      </c>
      <c r="F91" s="20">
        <f>VLOOKUP(B91,'[1]Reporte de Formatos'!$F$8:$M$86,8,FALSE)</f>
        <v>18237558.739999995</v>
      </c>
    </row>
    <row r="92" spans="1:6" ht="12.75" customHeight="1" x14ac:dyDescent="0.25">
      <c r="B92" s="19">
        <v>32301</v>
      </c>
      <c r="C92" s="16" t="s">
        <v>66</v>
      </c>
      <c r="D92" s="17">
        <f>VLOOKUP(B92,'[1]Reporte de Formatos'!$F$8:$H$86,3,FALSE)</f>
        <v>101817466</v>
      </c>
      <c r="E92" s="46">
        <f>VLOOKUP(B92,'[1]Reporte de Formatos'!$F$8:$I$86,4,FALSE)</f>
        <v>101817466</v>
      </c>
      <c r="F92" s="20">
        <f>VLOOKUP(B92,'[1]Reporte de Formatos'!$F$8:$M$86,8,FALSE)</f>
        <v>26325103.5</v>
      </c>
    </row>
    <row r="93" spans="1:6" s="22" customFormat="1" ht="12.75" customHeight="1" x14ac:dyDescent="0.25">
      <c r="B93" s="19">
        <v>32302</v>
      </c>
      <c r="C93" s="16" t="s">
        <v>67</v>
      </c>
      <c r="D93" s="17">
        <f>VLOOKUP(B93,'[1]Reporte de Formatos'!$F$8:$H$86,3,FALSE)</f>
        <v>2263536</v>
      </c>
      <c r="E93" s="46">
        <f>VLOOKUP(B93,'[1]Reporte de Formatos'!$F$8:$I$86,4,FALSE)</f>
        <v>2263536</v>
      </c>
      <c r="F93" s="20">
        <f>VLOOKUP(B93,'[1]Reporte de Formatos'!$F$8:$M$86,8,FALSE)</f>
        <v>0</v>
      </c>
    </row>
    <row r="94" spans="1:6" s="22" customFormat="1" ht="12.75" customHeight="1" x14ac:dyDescent="0.25">
      <c r="B94" s="19">
        <v>32503</v>
      </c>
      <c r="C94" s="16" t="s">
        <v>68</v>
      </c>
      <c r="D94" s="17">
        <f>VLOOKUP(B94,'[1]Reporte de Formatos'!$F$8:$H$86,3,FALSE)</f>
        <v>4298536</v>
      </c>
      <c r="E94" s="46">
        <f>VLOOKUP(B94,'[1]Reporte de Formatos'!$F$8:$I$86,4,FALSE)</f>
        <v>4298536</v>
      </c>
      <c r="F94" s="20">
        <f>VLOOKUP(B94,'[1]Reporte de Formatos'!$F$8:$M$86,8,FALSE)</f>
        <v>1113342.3700000001</v>
      </c>
    </row>
    <row r="95" spans="1:6" s="22" customFormat="1" ht="12.75" customHeight="1" x14ac:dyDescent="0.25">
      <c r="A95" s="1"/>
      <c r="B95" s="19">
        <v>32505</v>
      </c>
      <c r="C95" s="16" t="s">
        <v>69</v>
      </c>
      <c r="D95" s="17">
        <f>VLOOKUP(B95,'[1]Reporte de Formatos'!$F$8:$H$86,3,FALSE)</f>
        <v>57263540</v>
      </c>
      <c r="E95" s="46">
        <f>VLOOKUP(B95,'[1]Reporte de Formatos'!$F$8:$I$86,4,FALSE)</f>
        <v>37263540</v>
      </c>
      <c r="F95" s="20">
        <f>VLOOKUP(B95,'[1]Reporte de Formatos'!$F$8:$M$86,8,FALSE)</f>
        <v>2057057.44</v>
      </c>
    </row>
    <row r="96" spans="1:6" s="22" customFormat="1" ht="12.75" customHeight="1" x14ac:dyDescent="0.25">
      <c r="B96" s="19">
        <v>32601</v>
      </c>
      <c r="C96" s="16" t="s">
        <v>70</v>
      </c>
      <c r="D96" s="17">
        <f>VLOOKUP(B96,'[1]Reporte de Formatos'!$F$8:$H$86,3,FALSE)</f>
        <v>2340536</v>
      </c>
      <c r="E96" s="46">
        <f>VLOOKUP(B96,'[1]Reporte de Formatos'!$F$8:$I$86,4,FALSE)</f>
        <v>2340536</v>
      </c>
      <c r="F96" s="20">
        <f>VLOOKUP(B96,'[1]Reporte de Formatos'!$F$8:$M$86,8,FALSE)</f>
        <v>48509.630000000005</v>
      </c>
    </row>
    <row r="97" spans="1:6" s="22" customFormat="1" ht="12.75" customHeight="1" x14ac:dyDescent="0.25">
      <c r="B97" s="24">
        <v>32701</v>
      </c>
      <c r="C97" s="25" t="s">
        <v>71</v>
      </c>
      <c r="D97" s="26">
        <f>VLOOKUP(B97,'[1]Reporte de Formatos'!$F$8:$H$86,3,FALSE)</f>
        <v>184680562</v>
      </c>
      <c r="E97" s="48">
        <f>VLOOKUP(B97,'[1]Reporte de Formatos'!$F$8:$I$86,4,FALSE)</f>
        <v>126896876</v>
      </c>
      <c r="F97" s="20">
        <f>VLOOKUP(B97,'[1]Reporte de Formatos'!$F$8:$M$86,8,FALSE)</f>
        <v>55512443.230000004</v>
      </c>
    </row>
    <row r="98" spans="1:6" s="22" customFormat="1" ht="12.75" customHeight="1" x14ac:dyDescent="0.25">
      <c r="A98" s="1"/>
      <c r="B98" s="19"/>
      <c r="C98" s="29"/>
      <c r="D98" s="17"/>
      <c r="E98" s="46"/>
      <c r="F98" s="20"/>
    </row>
    <row r="99" spans="1:6" s="22" customFormat="1" ht="12.75" customHeight="1" x14ac:dyDescent="0.25">
      <c r="B99" s="18">
        <v>3300</v>
      </c>
      <c r="C99" s="11" t="s">
        <v>72</v>
      </c>
      <c r="D99" s="12">
        <f>SUM(D100:D113)</f>
        <v>452131208</v>
      </c>
      <c r="E99" s="47">
        <f>SUM(E100:E113)</f>
        <v>406394744</v>
      </c>
      <c r="F99" s="14">
        <f>SUM(F100:F113)</f>
        <v>107947666.34000003</v>
      </c>
    </row>
    <row r="100" spans="1:6" s="22" customFormat="1" ht="12.75" customHeight="1" x14ac:dyDescent="0.25">
      <c r="B100" s="19">
        <v>33104</v>
      </c>
      <c r="C100" s="16" t="s">
        <v>73</v>
      </c>
      <c r="D100" s="17">
        <f>VLOOKUP(B100,'[1]Reporte de Formatos'!$F$8:$H$86,3,FALSE)</f>
        <v>164980030</v>
      </c>
      <c r="E100" s="46">
        <f>VLOOKUP(B100,'[1]Reporte de Formatos'!$F$8:$I$86,4,FALSE)</f>
        <v>152243566</v>
      </c>
      <c r="F100" s="20">
        <f>VLOOKUP(B100,'[1]Reporte de Formatos'!$F$8:$M$86,8,FALSE)</f>
        <v>62253406.160000034</v>
      </c>
    </row>
    <row r="101" spans="1:6" s="22" customFormat="1" ht="12.75" customHeight="1" x14ac:dyDescent="0.25">
      <c r="B101" s="19">
        <v>33105</v>
      </c>
      <c r="C101" s="16" t="s">
        <v>74</v>
      </c>
      <c r="D101" s="17">
        <f>VLOOKUP(B101,'[1]Reporte de Formatos'!$F$8:$H$86,3,FALSE)</f>
        <v>3832944</v>
      </c>
      <c r="E101" s="46">
        <f>VLOOKUP(B101,'[1]Reporte de Formatos'!$F$8:$I$86,4,FALSE)</f>
        <v>3832944</v>
      </c>
      <c r="F101" s="20">
        <f>VLOOKUP(B101,'[1]Reporte de Formatos'!$F$8:$M$86,8,FALSE)</f>
        <v>164160</v>
      </c>
    </row>
    <row r="102" spans="1:6" s="22" customFormat="1" ht="12.75" customHeight="1" x14ac:dyDescent="0.25">
      <c r="B102" s="19">
        <v>33301</v>
      </c>
      <c r="C102" s="16" t="s">
        <v>75</v>
      </c>
      <c r="D102" s="17">
        <f>VLOOKUP(B102,'[1]Reporte de Formatos'!$F$8:$H$86,3,FALSE)</f>
        <v>70865835</v>
      </c>
      <c r="E102" s="46">
        <f>VLOOKUP(B102,'[1]Reporte de Formatos'!$F$8:$I$86,4,FALSE)</f>
        <v>70865835</v>
      </c>
      <c r="F102" s="20">
        <f>VLOOKUP(B102,'[1]Reporte de Formatos'!$F$8:$M$86,8,FALSE)</f>
        <v>1008641.9199999999</v>
      </c>
    </row>
    <row r="103" spans="1:6" s="22" customFormat="1" ht="12.75" customHeight="1" x14ac:dyDescent="0.25">
      <c r="B103" s="19">
        <v>33303</v>
      </c>
      <c r="C103" s="16" t="s">
        <v>76</v>
      </c>
      <c r="D103" s="17">
        <f>VLOOKUP(B103,'[1]Reporte de Formatos'!$F$8:$H$86,3,FALSE)</f>
        <v>2593536</v>
      </c>
      <c r="E103" s="46">
        <f>VLOOKUP(B103,'[1]Reporte de Formatos'!$F$8:$I$86,4,FALSE)</f>
        <v>2593536</v>
      </c>
      <c r="F103" s="20">
        <f>VLOOKUP(B103,'[1]Reporte de Formatos'!$F$8:$M$86,8,FALSE)</f>
        <v>0</v>
      </c>
    </row>
    <row r="104" spans="1:6" s="22" customFormat="1" ht="12.75" customHeight="1" x14ac:dyDescent="0.25">
      <c r="B104" s="19">
        <v>33401</v>
      </c>
      <c r="C104" s="16" t="s">
        <v>77</v>
      </c>
      <c r="D104" s="17">
        <f>VLOOKUP(B104,'[1]Reporte de Formatos'!$F$8:$H$86,3,FALSE)</f>
        <v>31303536</v>
      </c>
      <c r="E104" s="46">
        <f>VLOOKUP(B104,'[1]Reporte de Formatos'!$F$8:$I$86,4,FALSE)</f>
        <v>13303536</v>
      </c>
      <c r="F104" s="20">
        <f>VLOOKUP(B104,'[1]Reporte de Formatos'!$F$8:$M$86,8,FALSE)</f>
        <v>0</v>
      </c>
    </row>
    <row r="105" spans="1:6" s="22" customFormat="1" ht="12.75" customHeight="1" x14ac:dyDescent="0.25">
      <c r="B105" s="19">
        <v>33501</v>
      </c>
      <c r="C105" s="16" t="s">
        <v>78</v>
      </c>
      <c r="D105" s="17">
        <v>0</v>
      </c>
      <c r="E105" s="46">
        <v>0</v>
      </c>
      <c r="F105" s="20">
        <v>0</v>
      </c>
    </row>
    <row r="106" spans="1:6" s="22" customFormat="1" ht="12.75" customHeight="1" x14ac:dyDescent="0.25">
      <c r="B106" s="19">
        <v>33601</v>
      </c>
      <c r="C106" s="16" t="s">
        <v>79</v>
      </c>
      <c r="D106" s="17">
        <f>VLOOKUP(B106,'[1]Reporte de Formatos'!$F$8:$H$86,3,FALSE)</f>
        <v>3363536</v>
      </c>
      <c r="E106" s="46">
        <f>VLOOKUP(B106,'[1]Reporte de Formatos'!$F$8:$I$86,4,FALSE)</f>
        <v>3363536</v>
      </c>
      <c r="F106" s="20">
        <f>VLOOKUP(B106,'[1]Reporte de Formatos'!$F$8:$M$86,8,FALSE)</f>
        <v>0</v>
      </c>
    </row>
    <row r="107" spans="1:6" s="22" customFormat="1" ht="12.75" customHeight="1" x14ac:dyDescent="0.25">
      <c r="B107" s="19">
        <v>33602</v>
      </c>
      <c r="C107" s="16" t="s">
        <v>80</v>
      </c>
      <c r="D107" s="17">
        <f>VLOOKUP(B107,'[1]Reporte de Formatos'!$F$8:$H$86,3,FALSE)</f>
        <v>24030832</v>
      </c>
      <c r="E107" s="46">
        <f>VLOOKUP(B107,'[1]Reporte de Formatos'!$F$8:$I$86,4,FALSE)</f>
        <v>24030832</v>
      </c>
      <c r="F107" s="20">
        <f>VLOOKUP(B107,'[1]Reporte de Formatos'!$F$8:$M$86,8,FALSE)</f>
        <v>4853974.1199999992</v>
      </c>
    </row>
    <row r="108" spans="1:6" s="22" customFormat="1" ht="12.75" customHeight="1" x14ac:dyDescent="0.25">
      <c r="B108" s="19">
        <v>33604</v>
      </c>
      <c r="C108" s="16" t="s">
        <v>81</v>
      </c>
      <c r="D108" s="17">
        <f>VLOOKUP(B108,'[1]Reporte de Formatos'!$F$8:$H$86,3,FALSE)</f>
        <v>10546536</v>
      </c>
      <c r="E108" s="46">
        <f>VLOOKUP(B108,'[1]Reporte de Formatos'!$F$8:$I$86,4,FALSE)</f>
        <v>10546536</v>
      </c>
      <c r="F108" s="20">
        <f>VLOOKUP(B108,'[1]Reporte de Formatos'!$F$8:$M$86,8,FALSE)</f>
        <v>7521.93</v>
      </c>
    </row>
    <row r="109" spans="1:6" s="22" customFormat="1" ht="12.75" customHeight="1" x14ac:dyDescent="0.25">
      <c r="B109" s="19">
        <v>33605</v>
      </c>
      <c r="C109" s="16" t="s">
        <v>82</v>
      </c>
      <c r="D109" s="17">
        <f>VLOOKUP(B109,'[1]Reporte de Formatos'!$F$8:$H$86,3,FALSE)</f>
        <v>5614928</v>
      </c>
      <c r="E109" s="46">
        <f>VLOOKUP(B109,'[1]Reporte de Formatos'!$F$8:$I$86,4,FALSE)</f>
        <v>5614928</v>
      </c>
      <c r="F109" s="20">
        <f>VLOOKUP(B109,'[1]Reporte de Formatos'!$F$8:$M$86,8,FALSE)</f>
        <v>502788</v>
      </c>
    </row>
    <row r="110" spans="1:6" s="22" customFormat="1" ht="12.75" customHeight="1" x14ac:dyDescent="0.25">
      <c r="B110" s="19">
        <v>33606</v>
      </c>
      <c r="C110" s="16" t="s">
        <v>139</v>
      </c>
      <c r="D110" s="17">
        <f>VLOOKUP(B110,'[1]Reporte de Formatos'!$F$8:$H$86,3,FALSE)</f>
        <v>25946540</v>
      </c>
      <c r="E110" s="46">
        <f>VLOOKUP(B110,'[1]Reporte de Formatos'!$F$8:$I$86,4,FALSE)</f>
        <v>25946540</v>
      </c>
      <c r="F110" s="20">
        <f>VLOOKUP(B110,'[1]Reporte de Formatos'!$F$8:$M$86,8,FALSE)</f>
        <v>0</v>
      </c>
    </row>
    <row r="111" spans="1:6" s="22" customFormat="1" ht="12.75" customHeight="1" x14ac:dyDescent="0.25">
      <c r="B111" s="19">
        <v>33801</v>
      </c>
      <c r="C111" s="16" t="s">
        <v>83</v>
      </c>
      <c r="D111" s="17">
        <f>VLOOKUP(B111,'[1]Reporte de Formatos'!$F$8:$H$86,3,FALSE)</f>
        <v>39835136</v>
      </c>
      <c r="E111" s="46">
        <f>VLOOKUP(B111,'[1]Reporte de Formatos'!$F$8:$I$86,4,FALSE)</f>
        <v>39835136</v>
      </c>
      <c r="F111" s="20">
        <f>VLOOKUP(B111,'[1]Reporte de Formatos'!$F$8:$M$86,8,FALSE)</f>
        <v>29937241.789999992</v>
      </c>
    </row>
    <row r="112" spans="1:6" s="22" customFormat="1" ht="12.75" customHeight="1" x14ac:dyDescent="0.25">
      <c r="B112" s="19">
        <v>33901</v>
      </c>
      <c r="C112" s="16" t="s">
        <v>84</v>
      </c>
      <c r="D112" s="17">
        <f>VLOOKUP(B112,'[1]Reporte de Formatos'!$F$8:$H$86,3,FALSE)</f>
        <v>66742753</v>
      </c>
      <c r="E112" s="46">
        <f>VLOOKUP(B112,'[1]Reporte de Formatos'!$F$8:$I$86,4,FALSE)</f>
        <v>51742753</v>
      </c>
      <c r="F112" s="20">
        <f>VLOOKUP(B112,'[1]Reporte de Formatos'!$F$8:$M$86,8,FALSE)</f>
        <v>9219932.4199999981</v>
      </c>
    </row>
    <row r="113" spans="1:6" s="22" customFormat="1" ht="12.75" customHeight="1" x14ac:dyDescent="0.25">
      <c r="B113" s="19">
        <v>33903</v>
      </c>
      <c r="C113" s="16" t="s">
        <v>85</v>
      </c>
      <c r="D113" s="17">
        <f>VLOOKUP(B113,'[1]Reporte de Formatos'!$F$8:$H$86,3,FALSE)</f>
        <v>2475066</v>
      </c>
      <c r="E113" s="46">
        <f>VLOOKUP(B113,'[1]Reporte de Formatos'!$F$8:$I$86,4,FALSE)</f>
        <v>2475066</v>
      </c>
      <c r="F113" s="20">
        <f>VLOOKUP(B113,'[1]Reporte de Formatos'!$F$8:$M$86,8,FALSE)</f>
        <v>0</v>
      </c>
    </row>
    <row r="114" spans="1:6" s="22" customFormat="1" ht="12.75" customHeight="1" x14ac:dyDescent="0.25">
      <c r="B114" s="19"/>
      <c r="C114" s="16"/>
      <c r="D114" s="17"/>
      <c r="E114" s="46"/>
      <c r="F114" s="20"/>
    </row>
    <row r="115" spans="1:6" s="22" customFormat="1" ht="12.75" customHeight="1" x14ac:dyDescent="0.25">
      <c r="B115" s="18">
        <v>3400</v>
      </c>
      <c r="C115" s="11" t="s">
        <v>86</v>
      </c>
      <c r="D115" s="12">
        <f>SUM(D116:D118)</f>
        <v>48508201</v>
      </c>
      <c r="E115" s="47">
        <f>SUM(E116:E118)</f>
        <v>60159128</v>
      </c>
      <c r="F115" s="14">
        <f t="shared" ref="F115" si="12">SUM(F116:F118)</f>
        <v>20434713.210000001</v>
      </c>
    </row>
    <row r="116" spans="1:6" s="22" customFormat="1" ht="12.75" customHeight="1" x14ac:dyDescent="0.25">
      <c r="B116" s="19">
        <v>34101</v>
      </c>
      <c r="C116" s="16" t="s">
        <v>87</v>
      </c>
      <c r="D116" s="17">
        <f>VLOOKUP(B116,'[1]Reporte de Formatos'!$F$8:$H$86,3,FALSE)</f>
        <v>38245289</v>
      </c>
      <c r="E116" s="46">
        <f>VLOOKUP(B116,'[1]Reporte de Formatos'!$F$8:$I$86,4,FALSE)</f>
        <v>38245289</v>
      </c>
      <c r="F116" s="20">
        <f>VLOOKUP(B116,'[1]Reporte de Formatos'!$F$8:$M$86,8,FALSE)</f>
        <v>13133544.550000001</v>
      </c>
    </row>
    <row r="117" spans="1:6" s="22" customFormat="1" ht="12.75" customHeight="1" x14ac:dyDescent="0.25">
      <c r="A117" s="1"/>
      <c r="B117" s="19">
        <v>34501</v>
      </c>
      <c r="C117" s="16" t="s">
        <v>88</v>
      </c>
      <c r="D117" s="17">
        <f>VLOOKUP(B117,'[1]Reporte de Formatos'!$F$8:$H$86,3,FALSE)</f>
        <v>5608636</v>
      </c>
      <c r="E117" s="46">
        <f>VLOOKUP(B117,'[1]Reporte de Formatos'!$F$8:$I$86,4,FALSE)</f>
        <v>5608636</v>
      </c>
      <c r="F117" s="20">
        <f>VLOOKUP(B117,'[1]Reporte de Formatos'!$F$8:$M$86,8,FALSE)</f>
        <v>2094821.3300000015</v>
      </c>
    </row>
    <row r="118" spans="1:6" s="22" customFormat="1" ht="12.75" customHeight="1" x14ac:dyDescent="0.25">
      <c r="A118" s="1"/>
      <c r="B118" s="19">
        <v>34701</v>
      </c>
      <c r="C118" s="16" t="s">
        <v>89</v>
      </c>
      <c r="D118" s="17">
        <f>VLOOKUP(B118,'[1]Reporte de Formatos'!$F$8:$H$86,3,FALSE)</f>
        <v>4654276</v>
      </c>
      <c r="E118" s="46">
        <f>VLOOKUP(B118,'[1]Reporte de Formatos'!$F$8:$I$86,4,FALSE)</f>
        <v>16305203</v>
      </c>
      <c r="F118" s="20">
        <f>VLOOKUP(B118,'[1]Reporte de Formatos'!$F$8:$M$86,8,FALSE)</f>
        <v>5206347.33</v>
      </c>
    </row>
    <row r="119" spans="1:6" s="22" customFormat="1" ht="12.75" customHeight="1" x14ac:dyDescent="0.25">
      <c r="A119" s="21"/>
      <c r="B119" s="19"/>
      <c r="C119" s="16"/>
      <c r="D119" s="17"/>
      <c r="E119" s="46"/>
      <c r="F119" s="20"/>
    </row>
    <row r="120" spans="1:6" s="22" customFormat="1" ht="12.75" customHeight="1" x14ac:dyDescent="0.25">
      <c r="B120" s="18">
        <v>3500</v>
      </c>
      <c r="C120" s="11" t="s">
        <v>90</v>
      </c>
      <c r="D120" s="12">
        <f>SUM(D121:D127)</f>
        <v>93550385</v>
      </c>
      <c r="E120" s="47">
        <f t="shared" ref="E120:F120" si="13">SUM(E121:E127)</f>
        <v>93550385</v>
      </c>
      <c r="F120" s="14">
        <f t="shared" si="13"/>
        <v>37400831.06000001</v>
      </c>
    </row>
    <row r="121" spans="1:6" s="22" customFormat="1" ht="12.75" customHeight="1" x14ac:dyDescent="0.25">
      <c r="B121" s="19">
        <v>35101</v>
      </c>
      <c r="C121" s="16" t="s">
        <v>91</v>
      </c>
      <c r="D121" s="17">
        <f>VLOOKUP(B121,'[1]Reporte de Formatos'!$F$8:$H$86,3,FALSE)</f>
        <v>46616527</v>
      </c>
      <c r="E121" s="46">
        <f>VLOOKUP(B121,'[1]Reporte de Formatos'!$F$8:$I$86,4,FALSE)</f>
        <v>46616527</v>
      </c>
      <c r="F121" s="20">
        <f>VLOOKUP(B121,'[1]Reporte de Formatos'!$F$8:$M$86,8,FALSE)</f>
        <v>15939566.930000007</v>
      </c>
    </row>
    <row r="122" spans="1:6" s="22" customFormat="1" ht="12.75" customHeight="1" x14ac:dyDescent="0.25">
      <c r="A122" s="1"/>
      <c r="B122" s="19">
        <v>35201</v>
      </c>
      <c r="C122" s="16" t="s">
        <v>92</v>
      </c>
      <c r="D122" s="17">
        <f>VLOOKUP(B122,'[1]Reporte de Formatos'!$F$8:$H$86,3,FALSE)</f>
        <v>3081717</v>
      </c>
      <c r="E122" s="46">
        <f>VLOOKUP(B122,'[1]Reporte de Formatos'!$F$8:$I$86,4,FALSE)</f>
        <v>3081717</v>
      </c>
      <c r="F122" s="20">
        <f>VLOOKUP(B122,'[1]Reporte de Formatos'!$F$8:$M$86,8,FALSE)</f>
        <v>16600</v>
      </c>
    </row>
    <row r="123" spans="1:6" s="22" customFormat="1" ht="12.75" customHeight="1" x14ac:dyDescent="0.25">
      <c r="A123" s="21"/>
      <c r="B123" s="19">
        <v>35301</v>
      </c>
      <c r="C123" s="16" t="s">
        <v>93</v>
      </c>
      <c r="D123" s="17">
        <f>VLOOKUP(B123,'[1]Reporte de Formatos'!$F$8:$H$86,3,FALSE)</f>
        <v>2985003</v>
      </c>
      <c r="E123" s="46">
        <f>VLOOKUP(B123,'[1]Reporte de Formatos'!$F$8:$I$86,4,FALSE)</f>
        <v>2985003</v>
      </c>
      <c r="F123" s="20">
        <f>VLOOKUP(B123,'[1]Reporte de Formatos'!$F$8:$M$86,8,FALSE)</f>
        <v>42656</v>
      </c>
    </row>
    <row r="124" spans="1:6" s="22" customFormat="1" ht="12.75" customHeight="1" x14ac:dyDescent="0.25">
      <c r="B124" s="19">
        <v>35501</v>
      </c>
      <c r="C124" s="16" t="s">
        <v>94</v>
      </c>
      <c r="D124" s="17">
        <f>VLOOKUP(B124,'[1]Reporte de Formatos'!$F$8:$H$86,3,FALSE)</f>
        <v>2409615</v>
      </c>
      <c r="E124" s="46">
        <f>VLOOKUP(B124,'[1]Reporte de Formatos'!$F$8:$I$86,4,FALSE)</f>
        <v>2409615</v>
      </c>
      <c r="F124" s="20">
        <f>VLOOKUP(B124,'[1]Reporte de Formatos'!$F$8:$M$86,8,FALSE)</f>
        <v>41991.37</v>
      </c>
    </row>
    <row r="125" spans="1:6" s="22" customFormat="1" ht="12.75" customHeight="1" x14ac:dyDescent="0.25">
      <c r="B125" s="19">
        <v>35701</v>
      </c>
      <c r="C125" s="16" t="s">
        <v>95</v>
      </c>
      <c r="D125" s="17">
        <f>VLOOKUP(B125,'[1]Reporte de Formatos'!$F$8:$H$86,3,FALSE)</f>
        <v>2811584</v>
      </c>
      <c r="E125" s="46">
        <f>VLOOKUP(B125,'[1]Reporte de Formatos'!$F$8:$I$86,4,FALSE)</f>
        <v>2811584</v>
      </c>
      <c r="F125" s="20">
        <f>VLOOKUP(B125,'[1]Reporte de Formatos'!$F$8:$M$86,8,FALSE)</f>
        <v>512548.58999999997</v>
      </c>
    </row>
    <row r="126" spans="1:6" s="22" customFormat="1" ht="12.75" customHeight="1" x14ac:dyDescent="0.25">
      <c r="A126" s="1"/>
      <c r="B126" s="19">
        <v>35801</v>
      </c>
      <c r="C126" s="16" t="s">
        <v>96</v>
      </c>
      <c r="D126" s="17">
        <f>VLOOKUP(B126,'[1]Reporte de Formatos'!$F$8:$H$86,3,FALSE)</f>
        <v>32939653</v>
      </c>
      <c r="E126" s="46">
        <f>VLOOKUP(B126,'[1]Reporte de Formatos'!$F$8:$I$86,4,FALSE)</f>
        <v>32939653</v>
      </c>
      <c r="F126" s="20">
        <f>VLOOKUP(B126,'[1]Reporte de Formatos'!$F$8:$M$86,8,FALSE)</f>
        <v>20831367.75</v>
      </c>
    </row>
    <row r="127" spans="1:6" s="22" customFormat="1" ht="12.75" customHeight="1" x14ac:dyDescent="0.25">
      <c r="A127" s="1"/>
      <c r="B127" s="19">
        <v>35901</v>
      </c>
      <c r="C127" s="16" t="s">
        <v>97</v>
      </c>
      <c r="D127" s="17">
        <f>VLOOKUP(B127,'[1]Reporte de Formatos'!$F$8:$H$86,3,FALSE)</f>
        <v>2706286</v>
      </c>
      <c r="E127" s="46">
        <f>VLOOKUP(B127,'[1]Reporte de Formatos'!$F$8:$I$86,4,FALSE)</f>
        <v>2706286</v>
      </c>
      <c r="F127" s="20">
        <f>VLOOKUP(B127,'[1]Reporte de Formatos'!$F$8:$M$86,8,FALSE)</f>
        <v>16100.42</v>
      </c>
    </row>
    <row r="128" spans="1:6" s="21" customFormat="1" ht="12.75" customHeight="1" x14ac:dyDescent="0.25">
      <c r="A128" s="22"/>
      <c r="B128" s="19"/>
      <c r="C128" s="16"/>
      <c r="D128" s="17"/>
      <c r="E128" s="46"/>
      <c r="F128" s="20"/>
    </row>
    <row r="129" spans="1:6" s="22" customFormat="1" ht="12.75" customHeight="1" x14ac:dyDescent="0.25">
      <c r="B129" s="18">
        <v>3600</v>
      </c>
      <c r="C129" s="30" t="s">
        <v>98</v>
      </c>
      <c r="D129" s="12">
        <f>SUM(D130:D132)</f>
        <v>5187102</v>
      </c>
      <c r="E129" s="47">
        <f t="shared" ref="E129:F129" si="14">SUM(E130:E132)</f>
        <v>2923536</v>
      </c>
      <c r="F129" s="14">
        <f t="shared" si="14"/>
        <v>57000</v>
      </c>
    </row>
    <row r="130" spans="1:6" s="22" customFormat="1" ht="12.75" customHeight="1" x14ac:dyDescent="0.25">
      <c r="B130" s="19">
        <v>36101</v>
      </c>
      <c r="C130" s="16" t="s">
        <v>99</v>
      </c>
      <c r="D130" s="17">
        <v>30</v>
      </c>
      <c r="E130" s="46">
        <v>0</v>
      </c>
      <c r="F130" s="20">
        <v>0</v>
      </c>
    </row>
    <row r="131" spans="1:6" s="22" customFormat="1" ht="12.75" customHeight="1" x14ac:dyDescent="0.25">
      <c r="A131" s="21"/>
      <c r="B131" s="19">
        <v>36201</v>
      </c>
      <c r="C131" s="16" t="s">
        <v>100</v>
      </c>
      <c r="D131" s="17">
        <f>VLOOKUP(B131,'[1]Reporte de Formatos'!$F$8:$H$86,3,FALSE)</f>
        <v>2263536</v>
      </c>
      <c r="E131" s="46">
        <f>VLOOKUP(B131,'[1]Reporte de Formatos'!$F$8:$I$86,4,FALSE)</f>
        <v>0</v>
      </c>
      <c r="F131" s="20">
        <f>VLOOKUP(B131,'[1]Reporte de Formatos'!$F$8:$M$86,8,FALSE)</f>
        <v>0</v>
      </c>
    </row>
    <row r="132" spans="1:6" s="21" customFormat="1" ht="12.75" customHeight="1" x14ac:dyDescent="0.25">
      <c r="A132" s="22"/>
      <c r="B132" s="19">
        <v>36901</v>
      </c>
      <c r="C132" s="16" t="s">
        <v>101</v>
      </c>
      <c r="D132" s="17">
        <f>VLOOKUP(B132,'[1]Reporte de Formatos'!$F$8:$H$86,3,FALSE)</f>
        <v>2923536</v>
      </c>
      <c r="E132" s="46">
        <f>VLOOKUP(B132,'[1]Reporte de Formatos'!$F$8:$I$86,4,FALSE)</f>
        <v>2923536</v>
      </c>
      <c r="F132" s="20">
        <f>VLOOKUP(B132,'[1]Reporte de Formatos'!$F$8:$M$86,8,FALSE)</f>
        <v>57000</v>
      </c>
    </row>
    <row r="133" spans="1:6" s="21" customFormat="1" ht="12.75" customHeight="1" x14ac:dyDescent="0.25">
      <c r="A133" s="23"/>
      <c r="B133" s="19"/>
      <c r="C133" s="16"/>
      <c r="D133" s="12"/>
      <c r="E133" s="47"/>
      <c r="F133" s="20"/>
    </row>
    <row r="134" spans="1:6" ht="12.75" customHeight="1" x14ac:dyDescent="0.25">
      <c r="A134" s="22"/>
      <c r="B134" s="18">
        <v>3700</v>
      </c>
      <c r="C134" s="11" t="s">
        <v>102</v>
      </c>
      <c r="D134" s="12">
        <f>SUM(D135:D138)</f>
        <v>53816601</v>
      </c>
      <c r="E134" s="47">
        <f t="shared" ref="E134:F134" si="15">SUM(E135:E138)</f>
        <v>53816601</v>
      </c>
      <c r="F134" s="14">
        <f t="shared" si="15"/>
        <v>11409045.169999996</v>
      </c>
    </row>
    <row r="135" spans="1:6" s="21" customFormat="1" ht="12.75" customHeight="1" x14ac:dyDescent="0.25">
      <c r="A135" s="1"/>
      <c r="B135" s="19">
        <v>37104</v>
      </c>
      <c r="C135" s="16" t="s">
        <v>103</v>
      </c>
      <c r="D135" s="17">
        <f>VLOOKUP(B135,'[1]Reporte de Formatos'!$F$8:$H$86,3,FALSE)</f>
        <v>11888534</v>
      </c>
      <c r="E135" s="46">
        <f>VLOOKUP(B135,'[1]Reporte de Formatos'!$F$8:$I$86,4,FALSE)</f>
        <v>11888534</v>
      </c>
      <c r="F135" s="20">
        <f>VLOOKUP(B135,'[1]Reporte de Formatos'!$F$8:$M$86,8,FALSE)</f>
        <v>1817891.3900000001</v>
      </c>
    </row>
    <row r="136" spans="1:6" ht="12.75" customHeight="1" x14ac:dyDescent="0.25">
      <c r="A136" s="21"/>
      <c r="B136" s="19">
        <v>37106</v>
      </c>
      <c r="C136" s="16" t="s">
        <v>104</v>
      </c>
      <c r="D136" s="17">
        <f>VLOOKUP(B136,'[1]Reporte de Formatos'!$F$8:$H$86,3,FALSE)</f>
        <v>3583536</v>
      </c>
      <c r="E136" s="46">
        <f>VLOOKUP(B136,'[1]Reporte de Formatos'!$F$8:$I$86,4,FALSE)</f>
        <v>3583536</v>
      </c>
      <c r="F136" s="20">
        <f>VLOOKUP(B136,'[1]Reporte de Formatos'!$F$8:$M$86,8,FALSE)</f>
        <v>0</v>
      </c>
    </row>
    <row r="137" spans="1:6" ht="12.75" customHeight="1" x14ac:dyDescent="0.25">
      <c r="A137" s="21"/>
      <c r="B137" s="19">
        <v>37504</v>
      </c>
      <c r="C137" s="16" t="s">
        <v>105</v>
      </c>
      <c r="D137" s="17">
        <f>VLOOKUP(B137,'[1]Reporte de Formatos'!$F$8:$H$86,3,FALSE)</f>
        <v>33880995</v>
      </c>
      <c r="E137" s="46">
        <f>VLOOKUP(B137,'[1]Reporte de Formatos'!$F$8:$I$86,4,FALSE)</f>
        <v>33880995</v>
      </c>
      <c r="F137" s="20">
        <f>VLOOKUP(B137,'[1]Reporte de Formatos'!$F$8:$M$86,8,FALSE)</f>
        <v>9591153.7799999956</v>
      </c>
    </row>
    <row r="138" spans="1:6" ht="12.75" customHeight="1" x14ac:dyDescent="0.25">
      <c r="A138" s="21"/>
      <c r="B138" s="19">
        <v>37602</v>
      </c>
      <c r="C138" s="16" t="s">
        <v>106</v>
      </c>
      <c r="D138" s="17">
        <f>VLOOKUP(B138,'[1]Reporte de Formatos'!$F$8:$H$86,3,FALSE)</f>
        <v>4463536</v>
      </c>
      <c r="E138" s="46">
        <f>VLOOKUP(B138,'[1]Reporte de Formatos'!$F$8:$I$86,4,FALSE)</f>
        <v>4463536</v>
      </c>
      <c r="F138" s="20">
        <f>VLOOKUP(B138,'[1]Reporte de Formatos'!$F$8:$M$86,8,FALSE)</f>
        <v>0</v>
      </c>
    </row>
    <row r="139" spans="1:6" s="22" customFormat="1" ht="12.75" customHeight="1" x14ac:dyDescent="0.25">
      <c r="B139" s="19"/>
      <c r="C139" s="16"/>
      <c r="D139" s="17"/>
      <c r="E139" s="46"/>
      <c r="F139" s="20"/>
    </row>
    <row r="140" spans="1:6" s="21" customFormat="1" ht="12.75" customHeight="1" x14ac:dyDescent="0.25">
      <c r="A140" s="22"/>
      <c r="B140" s="18">
        <v>3800</v>
      </c>
      <c r="C140" s="11" t="s">
        <v>107</v>
      </c>
      <c r="D140" s="12">
        <f>D141+D142</f>
        <v>2318536</v>
      </c>
      <c r="E140" s="47">
        <f t="shared" ref="E140:F140" si="16">E141+E142</f>
        <v>2318536</v>
      </c>
      <c r="F140" s="14">
        <f t="shared" si="16"/>
        <v>0</v>
      </c>
    </row>
    <row r="141" spans="1:6" s="21" customFormat="1" ht="12.75" customHeight="1" x14ac:dyDescent="0.25">
      <c r="A141" s="22"/>
      <c r="B141" s="19">
        <v>38301</v>
      </c>
      <c r="C141" s="16" t="s">
        <v>108</v>
      </c>
      <c r="D141" s="17">
        <f>VLOOKUP(B141,'[1]Reporte de Formatos'!$F$8:$H$86,3,FALSE)</f>
        <v>2318536</v>
      </c>
      <c r="E141" s="46">
        <f>VLOOKUP(B141,'[1]Reporte de Formatos'!$F$8:$I$86,4,FALSE)</f>
        <v>2318536</v>
      </c>
      <c r="F141" s="20">
        <f>VLOOKUP(B141,'[1]Reporte de Formatos'!$F$8:$M$86,8,FALSE)</f>
        <v>0</v>
      </c>
    </row>
    <row r="142" spans="1:6" s="21" customFormat="1" ht="12.75" customHeight="1" x14ac:dyDescent="0.25">
      <c r="A142" s="22"/>
      <c r="B142" s="19">
        <v>38401</v>
      </c>
      <c r="C142" s="16" t="s">
        <v>109</v>
      </c>
      <c r="D142" s="17">
        <v>0</v>
      </c>
      <c r="E142" s="46">
        <v>0</v>
      </c>
      <c r="F142" s="20">
        <v>0</v>
      </c>
    </row>
    <row r="143" spans="1:6" s="21" customFormat="1" ht="12.75" customHeight="1" x14ac:dyDescent="0.25">
      <c r="A143" s="1"/>
      <c r="B143" s="19"/>
      <c r="C143" s="16"/>
      <c r="D143" s="17"/>
      <c r="E143" s="46"/>
      <c r="F143" s="20"/>
    </row>
    <row r="144" spans="1:6" s="21" customFormat="1" ht="12.75" customHeight="1" x14ac:dyDescent="0.25">
      <c r="B144" s="18">
        <v>3900</v>
      </c>
      <c r="C144" s="11" t="s">
        <v>110</v>
      </c>
      <c r="D144" s="12">
        <f>SUM(D145:D149)</f>
        <v>349241946</v>
      </c>
      <c r="E144" s="47">
        <f>SUM(E145:E149)</f>
        <v>285981019</v>
      </c>
      <c r="F144" s="14">
        <f>SUM(F145:F149)</f>
        <v>116579401.65000007</v>
      </c>
    </row>
    <row r="145" spans="1:6" s="22" customFormat="1" ht="12.75" customHeight="1" x14ac:dyDescent="0.25">
      <c r="B145" s="19">
        <v>39202</v>
      </c>
      <c r="C145" s="16" t="s">
        <v>111</v>
      </c>
      <c r="D145" s="17">
        <f>VLOOKUP(B145,'[1]Reporte de Formatos'!$F$8:$H$86,3,FALSE)</f>
        <v>295317024</v>
      </c>
      <c r="E145" s="46">
        <f>VLOOKUP(B145,'[1]Reporte de Formatos'!$F$8:$I$86,4,FALSE)</f>
        <v>233917215</v>
      </c>
      <c r="F145" s="20">
        <f>VLOOKUP(B145,'[1]Reporte de Formatos'!$F$8:$M$86,8,FALSE)</f>
        <v>93967951.460000053</v>
      </c>
    </row>
    <row r="146" spans="1:6" s="22" customFormat="1" ht="12.75" customHeight="1" x14ac:dyDescent="0.25">
      <c r="B146" s="19">
        <v>39401</v>
      </c>
      <c r="C146" s="16" t="s">
        <v>112</v>
      </c>
      <c r="D146" s="17">
        <f>VLOOKUP(B146,'[1]Reporte de Formatos'!$F$8:$H$86,3,FALSE)</f>
        <v>12823536</v>
      </c>
      <c r="E146" s="46">
        <f>VLOOKUP(B146,'[1]Reporte de Formatos'!$F$8:$I$86,4,FALSE)</f>
        <v>12962418</v>
      </c>
      <c r="F146" s="20">
        <f>VLOOKUP(B146,'[1]Reporte de Formatos'!$F$8:$M$86,8,FALSE)</f>
        <v>1332206.26</v>
      </c>
    </row>
    <row r="147" spans="1:6" s="22" customFormat="1" ht="12.75" customHeight="1" x14ac:dyDescent="0.25">
      <c r="B147" s="19">
        <v>39602</v>
      </c>
      <c r="C147" s="16" t="s">
        <v>113</v>
      </c>
      <c r="D147" s="17">
        <v>0</v>
      </c>
      <c r="E147" s="46">
        <v>0</v>
      </c>
      <c r="F147" s="20">
        <v>0</v>
      </c>
    </row>
    <row r="148" spans="1:6" s="22" customFormat="1" ht="12.75" customHeight="1" x14ac:dyDescent="0.25">
      <c r="B148" s="19">
        <v>39801</v>
      </c>
      <c r="C148" s="16" t="s">
        <v>114</v>
      </c>
      <c r="D148" s="17">
        <f>VLOOKUP(B148,'[1]Reporte de Formatos'!$F$8:$H$86,3,FALSE)</f>
        <v>31501386</v>
      </c>
      <c r="E148" s="46">
        <f>VLOOKUP(B148,'[1]Reporte de Formatos'!$F$8:$I$86,4,FALSE)</f>
        <v>31501386</v>
      </c>
      <c r="F148" s="20">
        <f>VLOOKUP(B148,'[1]Reporte de Formatos'!$F$8:$M$86,8,FALSE)</f>
        <v>21149243.93</v>
      </c>
    </row>
    <row r="149" spans="1:6" s="22" customFormat="1" ht="12.75" customHeight="1" x14ac:dyDescent="0.25">
      <c r="B149" s="24">
        <v>39904</v>
      </c>
      <c r="C149" s="25" t="s">
        <v>115</v>
      </c>
      <c r="D149" s="26">
        <f>VLOOKUP(B149,'[1]Reporte de Formatos'!$F$8:$H$86,3,FALSE)</f>
        <v>9600000</v>
      </c>
      <c r="E149" s="48">
        <f>VLOOKUP(B149,'[1]Reporte de Formatos'!$F$8:$I$86,4,FALSE)</f>
        <v>7600000</v>
      </c>
      <c r="F149" s="20">
        <f>VLOOKUP(B149,'[1]Reporte de Formatos'!$F$8:$M$86,8,FALSE)</f>
        <v>130000</v>
      </c>
    </row>
    <row r="150" spans="1:6" s="22" customFormat="1" ht="12.75" customHeight="1" x14ac:dyDescent="0.25">
      <c r="B150" s="31"/>
      <c r="C150" s="32"/>
      <c r="D150" s="33"/>
      <c r="E150" s="44"/>
      <c r="F150" s="8"/>
    </row>
    <row r="151" spans="1:6" ht="12.75" customHeight="1" x14ac:dyDescent="0.25">
      <c r="B151" s="18" t="s">
        <v>116</v>
      </c>
      <c r="C151" s="34"/>
      <c r="D151" s="12">
        <f>+D153+D174</f>
        <v>0</v>
      </c>
      <c r="E151" s="47">
        <f>+E153+E174</f>
        <v>1110000</v>
      </c>
      <c r="F151" s="14">
        <f>+F153+F174</f>
        <v>1071383.44</v>
      </c>
    </row>
    <row r="152" spans="1:6" ht="12.75" customHeight="1" x14ac:dyDescent="0.25">
      <c r="B152" s="19"/>
      <c r="C152" s="34"/>
      <c r="D152" s="17"/>
      <c r="E152" s="46"/>
      <c r="F152" s="20"/>
    </row>
    <row r="153" spans="1:6" ht="12.75" customHeight="1" x14ac:dyDescent="0.25">
      <c r="B153" s="18">
        <v>5000</v>
      </c>
      <c r="C153" s="35" t="s">
        <v>117</v>
      </c>
      <c r="D153" s="12">
        <f>+D155+D160+D164+D168</f>
        <v>0</v>
      </c>
      <c r="E153" s="47">
        <f>+E155+E160+E164+E168</f>
        <v>0</v>
      </c>
      <c r="F153" s="14">
        <f>+F155+F160+F164+F168</f>
        <v>0</v>
      </c>
    </row>
    <row r="154" spans="1:6" ht="12.75" customHeight="1" x14ac:dyDescent="0.25">
      <c r="B154" s="19"/>
      <c r="C154" s="34"/>
      <c r="D154" s="17"/>
      <c r="E154" s="46"/>
      <c r="F154" s="20"/>
    </row>
    <row r="155" spans="1:6" ht="12.75" customHeight="1" x14ac:dyDescent="0.25">
      <c r="B155" s="18">
        <v>5100</v>
      </c>
      <c r="C155" s="35" t="s">
        <v>118</v>
      </c>
      <c r="D155" s="12">
        <f>SUM(D156:D158)</f>
        <v>0</v>
      </c>
      <c r="E155" s="47">
        <f>SUM(E156:E158)</f>
        <v>0</v>
      </c>
      <c r="F155" s="14">
        <f t="shared" ref="F155" si="17">SUM(F156:F158)</f>
        <v>0</v>
      </c>
    </row>
    <row r="156" spans="1:6" s="21" customFormat="1" ht="12.75" customHeight="1" x14ac:dyDescent="0.25">
      <c r="A156" s="1"/>
      <c r="B156" s="19">
        <v>51101</v>
      </c>
      <c r="C156" s="34" t="s">
        <v>119</v>
      </c>
      <c r="D156" s="17">
        <v>0</v>
      </c>
      <c r="E156" s="46">
        <v>0</v>
      </c>
      <c r="F156" s="20">
        <v>0</v>
      </c>
    </row>
    <row r="157" spans="1:6" s="21" customFormat="1" ht="12.75" customHeight="1" x14ac:dyDescent="0.25">
      <c r="A157" s="1"/>
      <c r="B157" s="19">
        <v>51501</v>
      </c>
      <c r="C157" s="34" t="s">
        <v>120</v>
      </c>
      <c r="D157" s="17">
        <v>0</v>
      </c>
      <c r="E157" s="46">
        <v>0</v>
      </c>
      <c r="F157" s="20">
        <v>0</v>
      </c>
    </row>
    <row r="158" spans="1:6" s="21" customFormat="1" ht="12.75" customHeight="1" x14ac:dyDescent="0.25">
      <c r="A158" s="9"/>
      <c r="B158" s="19">
        <v>51901</v>
      </c>
      <c r="C158" s="34" t="s">
        <v>121</v>
      </c>
      <c r="D158" s="17">
        <v>0</v>
      </c>
      <c r="E158" s="46">
        <v>0</v>
      </c>
      <c r="F158" s="20">
        <v>0</v>
      </c>
    </row>
    <row r="159" spans="1:6" s="22" customFormat="1" ht="12.75" customHeight="1" x14ac:dyDescent="0.25">
      <c r="A159" s="1"/>
      <c r="B159" s="19"/>
      <c r="C159" s="34"/>
      <c r="D159" s="12"/>
      <c r="E159" s="47"/>
      <c r="F159" s="14"/>
    </row>
    <row r="160" spans="1:6" ht="12.75" customHeight="1" x14ac:dyDescent="0.25">
      <c r="A160" s="9"/>
      <c r="B160" s="18">
        <v>5200</v>
      </c>
      <c r="C160" s="35" t="s">
        <v>122</v>
      </c>
      <c r="D160" s="12">
        <f t="shared" ref="D160:F160" si="18">SUM(D161:D162)</f>
        <v>0</v>
      </c>
      <c r="E160" s="47">
        <f>SUM(E161:E162)</f>
        <v>0</v>
      </c>
      <c r="F160" s="14">
        <f t="shared" si="18"/>
        <v>0</v>
      </c>
    </row>
    <row r="161" spans="1:6" ht="12.75" customHeight="1" x14ac:dyDescent="0.25">
      <c r="A161" s="21"/>
      <c r="B161" s="19">
        <v>52101</v>
      </c>
      <c r="C161" s="34" t="s">
        <v>123</v>
      </c>
      <c r="D161" s="17">
        <v>0</v>
      </c>
      <c r="E161" s="46">
        <v>0</v>
      </c>
      <c r="F161" s="20">
        <v>0</v>
      </c>
    </row>
    <row r="162" spans="1:6" s="21" customFormat="1" ht="12.75" customHeight="1" x14ac:dyDescent="0.25">
      <c r="A162" s="22"/>
      <c r="B162" s="19">
        <v>52301</v>
      </c>
      <c r="C162" s="34" t="s">
        <v>124</v>
      </c>
      <c r="D162" s="17">
        <v>0</v>
      </c>
      <c r="E162" s="46">
        <v>0</v>
      </c>
      <c r="F162" s="20">
        <v>0</v>
      </c>
    </row>
    <row r="163" spans="1:6" ht="12.75" customHeight="1" x14ac:dyDescent="0.25">
      <c r="B163" s="19"/>
      <c r="C163" s="34"/>
      <c r="D163" s="17"/>
      <c r="E163" s="46"/>
      <c r="F163" s="20"/>
    </row>
    <row r="164" spans="1:6" ht="12.75" customHeight="1" x14ac:dyDescent="0.25">
      <c r="B164" s="18">
        <v>5300</v>
      </c>
      <c r="C164" s="35" t="s">
        <v>125</v>
      </c>
      <c r="D164" s="12">
        <f>SUM(D165:D166)</f>
        <v>0</v>
      </c>
      <c r="E164" s="47">
        <f>SUM(E165:E166)</f>
        <v>0</v>
      </c>
      <c r="F164" s="14">
        <f>SUM(F165:F166)</f>
        <v>0</v>
      </c>
    </row>
    <row r="165" spans="1:6" ht="12.75" customHeight="1" x14ac:dyDescent="0.25">
      <c r="B165" s="19">
        <v>53101</v>
      </c>
      <c r="C165" s="34" t="s">
        <v>126</v>
      </c>
      <c r="D165" s="17">
        <v>0</v>
      </c>
      <c r="E165" s="46">
        <v>0</v>
      </c>
      <c r="F165" s="20">
        <v>0</v>
      </c>
    </row>
    <row r="166" spans="1:6" ht="12.75" customHeight="1" x14ac:dyDescent="0.25">
      <c r="B166" s="19">
        <v>53201</v>
      </c>
      <c r="C166" s="34" t="s">
        <v>127</v>
      </c>
      <c r="D166" s="17">
        <v>0</v>
      </c>
      <c r="E166" s="46">
        <v>0</v>
      </c>
      <c r="F166" s="20">
        <v>0</v>
      </c>
    </row>
    <row r="167" spans="1:6" s="21" customFormat="1" ht="12.75" customHeight="1" x14ac:dyDescent="0.25">
      <c r="A167" s="1"/>
      <c r="B167" s="19"/>
      <c r="C167" s="34"/>
      <c r="D167" s="17"/>
      <c r="E167" s="46"/>
      <c r="F167" s="20"/>
    </row>
    <row r="168" spans="1:6" ht="12.75" customHeight="1" x14ac:dyDescent="0.25">
      <c r="A168" s="21"/>
      <c r="B168" s="18">
        <v>5600</v>
      </c>
      <c r="C168" s="35" t="s">
        <v>128</v>
      </c>
      <c r="D168" s="12">
        <f>SUM(D169:D172)</f>
        <v>0</v>
      </c>
      <c r="E168" s="47">
        <f t="shared" ref="E168:F168" si="19">SUM(E169:E172)</f>
        <v>0</v>
      </c>
      <c r="F168" s="14">
        <f t="shared" si="19"/>
        <v>0</v>
      </c>
    </row>
    <row r="169" spans="1:6" ht="12.75" customHeight="1" x14ac:dyDescent="0.25">
      <c r="A169" s="21"/>
      <c r="B169" s="19">
        <v>56501</v>
      </c>
      <c r="C169" s="34" t="s">
        <v>129</v>
      </c>
      <c r="D169" s="17">
        <v>0</v>
      </c>
      <c r="E169" s="46">
        <v>0</v>
      </c>
      <c r="F169" s="20">
        <v>0</v>
      </c>
    </row>
    <row r="170" spans="1:6" ht="12.75" customHeight="1" x14ac:dyDescent="0.25">
      <c r="A170" s="21"/>
      <c r="B170" s="19">
        <v>56601</v>
      </c>
      <c r="C170" s="34" t="s">
        <v>130</v>
      </c>
      <c r="D170" s="17">
        <v>0</v>
      </c>
      <c r="E170" s="46">
        <v>0</v>
      </c>
      <c r="F170" s="20">
        <v>0</v>
      </c>
    </row>
    <row r="171" spans="1:6" ht="12.75" customHeight="1" x14ac:dyDescent="0.25">
      <c r="A171" s="21"/>
      <c r="B171" s="19">
        <v>56701</v>
      </c>
      <c r="C171" s="34" t="s">
        <v>131</v>
      </c>
      <c r="D171" s="17">
        <v>0</v>
      </c>
      <c r="E171" s="46">
        <v>0</v>
      </c>
      <c r="F171" s="20">
        <v>0</v>
      </c>
    </row>
    <row r="172" spans="1:6" s="21" customFormat="1" ht="12.75" customHeight="1" x14ac:dyDescent="0.25">
      <c r="B172" s="19">
        <v>56902</v>
      </c>
      <c r="C172" s="34" t="s">
        <v>132</v>
      </c>
      <c r="D172" s="17">
        <v>0</v>
      </c>
      <c r="E172" s="46">
        <v>0</v>
      </c>
      <c r="F172" s="20">
        <v>0</v>
      </c>
    </row>
    <row r="173" spans="1:6" s="21" customFormat="1" ht="12.75" customHeight="1" x14ac:dyDescent="0.25">
      <c r="A173" s="1"/>
      <c r="B173" s="19"/>
      <c r="C173" s="34"/>
      <c r="D173" s="17"/>
      <c r="E173" s="46"/>
      <c r="F173" s="20"/>
    </row>
    <row r="174" spans="1:6" s="21" customFormat="1" ht="12.75" customHeight="1" x14ac:dyDescent="0.25">
      <c r="A174" s="22"/>
      <c r="B174" s="18">
        <v>6000</v>
      </c>
      <c r="C174" s="35" t="s">
        <v>133</v>
      </c>
      <c r="D174" s="12">
        <f>+D176</f>
        <v>0</v>
      </c>
      <c r="E174" s="47">
        <f>+E176</f>
        <v>1110000</v>
      </c>
      <c r="F174" s="14">
        <f t="shared" ref="F174" si="20">+F176</f>
        <v>1071383.44</v>
      </c>
    </row>
    <row r="175" spans="1:6" ht="12.75" customHeight="1" x14ac:dyDescent="0.25">
      <c r="A175" s="22"/>
      <c r="B175" s="19"/>
      <c r="C175" s="34"/>
      <c r="D175" s="17"/>
      <c r="E175" s="46"/>
      <c r="F175" s="20"/>
    </row>
    <row r="176" spans="1:6" ht="12.75" customHeight="1" x14ac:dyDescent="0.25">
      <c r="A176" s="22"/>
      <c r="B176" s="18">
        <v>6200</v>
      </c>
      <c r="C176" s="35" t="s">
        <v>134</v>
      </c>
      <c r="D176" s="12">
        <f>+D177</f>
        <v>0</v>
      </c>
      <c r="E176" s="47">
        <f>+E177</f>
        <v>1110000</v>
      </c>
      <c r="F176" s="14">
        <f t="shared" ref="F176" si="21">+F177</f>
        <v>1071383.44</v>
      </c>
    </row>
    <row r="177" spans="1:6" ht="12.75" customHeight="1" x14ac:dyDescent="0.25">
      <c r="B177" s="19">
        <v>62202</v>
      </c>
      <c r="C177" s="34" t="s">
        <v>135</v>
      </c>
      <c r="D177" s="17">
        <f>VLOOKUP(B177,'[1]Reporte de Formatos'!$F$8:$H$86,3,FALSE)</f>
        <v>0</v>
      </c>
      <c r="E177" s="46">
        <f>VLOOKUP(B177,'[1]Reporte de Formatos'!$F$8:$I$86,4,FALSE)</f>
        <v>1110000</v>
      </c>
      <c r="F177" s="20">
        <f>VLOOKUP(B177,'[1]Reporte de Formatos'!$F$8:$M$86,8,FALSE)</f>
        <v>1071383.44</v>
      </c>
    </row>
    <row r="178" spans="1:6" ht="12.75" customHeight="1" x14ac:dyDescent="0.25">
      <c r="B178" s="19"/>
      <c r="C178" s="34"/>
      <c r="D178" s="17"/>
      <c r="E178" s="46"/>
      <c r="F178" s="20"/>
    </row>
    <row r="179" spans="1:6" ht="12.75" customHeight="1" x14ac:dyDescent="0.25">
      <c r="B179" s="24"/>
      <c r="C179" s="36"/>
      <c r="D179" s="26"/>
      <c r="E179" s="48"/>
      <c r="F179" s="27"/>
    </row>
    <row r="180" spans="1:6" x14ac:dyDescent="0.25">
      <c r="A180" s="21"/>
      <c r="B180" s="37"/>
      <c r="C180" s="37"/>
      <c r="D180" s="38"/>
    </row>
  </sheetData>
  <mergeCells count="10">
    <mergeCell ref="B6:F6"/>
    <mergeCell ref="B2:F2"/>
    <mergeCell ref="B3:F3"/>
    <mergeCell ref="B4:F4"/>
    <mergeCell ref="B5:F5"/>
    <mergeCell ref="B7:F7"/>
    <mergeCell ref="B9:B10"/>
    <mergeCell ref="C9:C10"/>
    <mergeCell ref="D9:E9"/>
    <mergeCell ref="F9:F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Bautista Reyes</dc:creator>
  <cp:lastModifiedBy>Ricardo Bautista Reyes</cp:lastModifiedBy>
  <dcterms:created xsi:type="dcterms:W3CDTF">2023-04-19T17:33:49Z</dcterms:created>
  <dcterms:modified xsi:type="dcterms:W3CDTF">2024-01-23T17:59:21Z</dcterms:modified>
</cp:coreProperties>
</file>