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AICPPROYRH6\Users\jarteaga\Documents\Documents\2015 SERGIO\Programa Trabajo GSNAP\Cedulas Apoyos Internos\"/>
    </mc:Choice>
  </mc:AlternateContent>
  <bookViews>
    <workbookView xWindow="0" yWindow="0" windowWidth="2160" windowHeight="0" tabRatio="391"/>
  </bookViews>
  <sheets>
    <sheet name="Cédula GSNPA" sheetId="1" r:id="rId1"/>
    <sheet name="Reporte" sheetId="4" r:id="rId2"/>
    <sheet name="Datos" sheetId="2" state="hidden" r:id="rId3"/>
  </sheets>
  <definedNames>
    <definedName name="_xlnm._FilterDatabase" localSheetId="0" hidden="1">'Cédula GSNPA'!$A$4:$V$117</definedName>
    <definedName name="_xlnm._FilterDatabase" localSheetId="2" hidden="1">Datos!$A$1:$P$111</definedName>
    <definedName name="_xlnm._FilterDatabase" localSheetId="1" hidden="1">Reporte!$A$4:$R$41</definedName>
    <definedName name="_xlnm.Print_Area" localSheetId="0">'Cédula GSNPA'!$A$1:$U$120</definedName>
    <definedName name="_xlnm.Print_Area" localSheetId="1">Reporte!$A$1:$R$43</definedName>
    <definedName name="_xlnm.Print_Titles" localSheetId="0">'Cédula GSNPA'!$1:$4</definedName>
    <definedName name="_xlnm.Print_Titles" localSheetId="1">Reporte!$1:$4</definedName>
  </definedNames>
  <calcPr calcId="162913"/>
</workbook>
</file>

<file path=xl/calcChain.xml><?xml version="1.0" encoding="utf-8"?>
<calcChain xmlns="http://schemas.openxmlformats.org/spreadsheetml/2006/main">
  <c r="P36" i="1" l="1"/>
  <c r="M36" i="1"/>
  <c r="H36" i="1"/>
  <c r="B36" i="1"/>
  <c r="C36" i="1" s="1"/>
  <c r="D36" i="1" l="1"/>
  <c r="P37" i="1"/>
  <c r="M37" i="1"/>
  <c r="H37" i="1"/>
  <c r="B37" i="1"/>
  <c r="D37" i="1" s="1"/>
  <c r="P117" i="1"/>
  <c r="M117" i="1"/>
  <c r="H117" i="1"/>
  <c r="B117" i="1"/>
  <c r="C117" i="1" s="1"/>
  <c r="C37" i="1" l="1"/>
  <c r="D117" i="1"/>
  <c r="M34" i="1" l="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5" i="1"/>
  <c r="M33" i="1"/>
  <c r="M32" i="1"/>
  <c r="M31" i="1"/>
  <c r="M30" i="1"/>
  <c r="M29" i="1"/>
  <c r="M28" i="1"/>
  <c r="M27" i="1"/>
  <c r="M26" i="1"/>
  <c r="M25" i="1"/>
  <c r="M24" i="1"/>
  <c r="M23" i="1"/>
  <c r="M22" i="1"/>
  <c r="M21" i="1"/>
  <c r="M20" i="1"/>
  <c r="M19" i="1"/>
  <c r="M18" i="1"/>
  <c r="M17" i="1"/>
  <c r="M16" i="1"/>
  <c r="M15" i="1"/>
  <c r="M14" i="1"/>
  <c r="M13" i="1"/>
  <c r="M12" i="1"/>
  <c r="M11" i="1"/>
  <c r="M10" i="1"/>
  <c r="M9" i="1"/>
  <c r="M8" i="1"/>
  <c r="M7" i="1"/>
  <c r="M6" i="1"/>
  <c r="M5" i="1"/>
  <c r="P34" i="1" l="1"/>
  <c r="H34" i="1"/>
  <c r="B34" i="1"/>
  <c r="D34" i="1" s="1"/>
  <c r="S40" i="4"/>
  <c r="Q40" i="4"/>
  <c r="O40" i="4"/>
  <c r="N40" i="4"/>
  <c r="M40" i="4"/>
  <c r="L40" i="4"/>
  <c r="K40" i="4"/>
  <c r="P40" i="4" l="1"/>
  <c r="C34" i="1"/>
  <c r="J40" i="4"/>
  <c r="Q41" i="4"/>
  <c r="Q39" i="4"/>
  <c r="Q38" i="4"/>
  <c r="Q37" i="4"/>
  <c r="Q36" i="4"/>
  <c r="Q35" i="4"/>
  <c r="Q34" i="4"/>
  <c r="Q33" i="4"/>
  <c r="Q32" i="4"/>
  <c r="Q31" i="4"/>
  <c r="Q30" i="4"/>
  <c r="Q29" i="4"/>
  <c r="Q28" i="4"/>
  <c r="Q27" i="4"/>
  <c r="Q26" i="4"/>
  <c r="Q25" i="4"/>
  <c r="Q24" i="4"/>
  <c r="Q23" i="4"/>
  <c r="Q22" i="4"/>
  <c r="Q21" i="4"/>
  <c r="Q20" i="4"/>
  <c r="Q19" i="4"/>
  <c r="Q18" i="4"/>
  <c r="Q17" i="4"/>
  <c r="Q16" i="4"/>
  <c r="Q15" i="4"/>
  <c r="Q14" i="4"/>
  <c r="Q13" i="4"/>
  <c r="Q12" i="4"/>
  <c r="Q11" i="4"/>
  <c r="Q10" i="4"/>
  <c r="Q9" i="4"/>
  <c r="Q8" i="4"/>
  <c r="Q7" i="4"/>
  <c r="Q6" i="4"/>
  <c r="Q5" i="4"/>
  <c r="O41" i="4"/>
  <c r="O39" i="4"/>
  <c r="O38" i="4"/>
  <c r="O37" i="4"/>
  <c r="O36" i="4"/>
  <c r="O35" i="4"/>
  <c r="O34" i="4"/>
  <c r="O33" i="4"/>
  <c r="O32" i="4"/>
  <c r="O31" i="4"/>
  <c r="O30" i="4"/>
  <c r="O29" i="4"/>
  <c r="O28" i="4"/>
  <c r="O27" i="4"/>
  <c r="O26" i="4"/>
  <c r="O25" i="4"/>
  <c r="O24" i="4"/>
  <c r="O23" i="4"/>
  <c r="O22" i="4"/>
  <c r="O21" i="4"/>
  <c r="O20" i="4"/>
  <c r="O19" i="4"/>
  <c r="O18" i="4"/>
  <c r="O17" i="4"/>
  <c r="O16" i="4"/>
  <c r="O15" i="4"/>
  <c r="O14" i="4"/>
  <c r="O13" i="4"/>
  <c r="O12" i="4"/>
  <c r="O11" i="4"/>
  <c r="O10" i="4"/>
  <c r="O9" i="4"/>
  <c r="O8" i="4"/>
  <c r="O7" i="4"/>
  <c r="O6" i="4"/>
  <c r="O5" i="4"/>
  <c r="N41" i="4"/>
  <c r="N39" i="4"/>
  <c r="N38" i="4"/>
  <c r="N37" i="4"/>
  <c r="N36" i="4"/>
  <c r="N35" i="4"/>
  <c r="N34" i="4"/>
  <c r="N33" i="4"/>
  <c r="N32" i="4"/>
  <c r="N31" i="4"/>
  <c r="N30" i="4"/>
  <c r="N29" i="4"/>
  <c r="N28" i="4"/>
  <c r="N27" i="4"/>
  <c r="N26" i="4"/>
  <c r="N25" i="4"/>
  <c r="N24" i="4"/>
  <c r="N23" i="4"/>
  <c r="N22" i="4"/>
  <c r="N21" i="4"/>
  <c r="N20" i="4"/>
  <c r="N19" i="4"/>
  <c r="N18" i="4"/>
  <c r="N17" i="4"/>
  <c r="N16" i="4"/>
  <c r="N15" i="4"/>
  <c r="N14" i="4"/>
  <c r="N13" i="4"/>
  <c r="N12" i="4"/>
  <c r="N11" i="4"/>
  <c r="N10" i="4"/>
  <c r="N9" i="4"/>
  <c r="N8" i="4"/>
  <c r="N7" i="4"/>
  <c r="N6" i="4"/>
  <c r="N5" i="4"/>
  <c r="M41" i="4"/>
  <c r="M39" i="4"/>
  <c r="M38" i="4"/>
  <c r="M37" i="4"/>
  <c r="M36" i="4"/>
  <c r="M35" i="4"/>
  <c r="M34" i="4"/>
  <c r="M33" i="4"/>
  <c r="M32" i="4"/>
  <c r="M31" i="4"/>
  <c r="M30" i="4"/>
  <c r="M29" i="4"/>
  <c r="M28" i="4"/>
  <c r="M27" i="4"/>
  <c r="M26" i="4"/>
  <c r="M25" i="4"/>
  <c r="M24" i="4"/>
  <c r="M23" i="4"/>
  <c r="M22" i="4"/>
  <c r="M21" i="4"/>
  <c r="M20" i="4"/>
  <c r="M19" i="4"/>
  <c r="M18" i="4"/>
  <c r="M17" i="4"/>
  <c r="M16" i="4"/>
  <c r="M15" i="4"/>
  <c r="M14" i="4"/>
  <c r="M13" i="4"/>
  <c r="M12" i="4"/>
  <c r="M11" i="4"/>
  <c r="M10" i="4"/>
  <c r="M9" i="4"/>
  <c r="M8" i="4"/>
  <c r="M7" i="4"/>
  <c r="M6" i="4"/>
  <c r="M5" i="4"/>
  <c r="L41" i="4"/>
  <c r="P41" i="4" s="1"/>
  <c r="L39" i="4"/>
  <c r="P39" i="4" s="1"/>
  <c r="L38" i="4"/>
  <c r="P38" i="4" s="1"/>
  <c r="L37" i="4"/>
  <c r="P37" i="4" s="1"/>
  <c r="L36" i="4"/>
  <c r="P36" i="4" s="1"/>
  <c r="L35" i="4"/>
  <c r="P35" i="4" s="1"/>
  <c r="L34" i="4"/>
  <c r="P34" i="4" s="1"/>
  <c r="L33" i="4"/>
  <c r="P33" i="4" s="1"/>
  <c r="L32" i="4"/>
  <c r="P32" i="4" s="1"/>
  <c r="L31" i="4"/>
  <c r="P31" i="4" s="1"/>
  <c r="L30" i="4"/>
  <c r="P30" i="4" s="1"/>
  <c r="L29" i="4"/>
  <c r="P29" i="4" s="1"/>
  <c r="L28" i="4"/>
  <c r="P28" i="4" s="1"/>
  <c r="L27" i="4"/>
  <c r="P27" i="4" s="1"/>
  <c r="L26" i="4"/>
  <c r="P26" i="4" s="1"/>
  <c r="L25" i="4"/>
  <c r="P25" i="4" s="1"/>
  <c r="L24" i="4"/>
  <c r="P24" i="4" s="1"/>
  <c r="L23" i="4"/>
  <c r="P23" i="4" s="1"/>
  <c r="L22" i="4"/>
  <c r="P22" i="4" s="1"/>
  <c r="L21" i="4"/>
  <c r="P21" i="4" s="1"/>
  <c r="L20" i="4"/>
  <c r="P20" i="4" s="1"/>
  <c r="L19" i="4"/>
  <c r="P19" i="4" s="1"/>
  <c r="L18" i="4"/>
  <c r="P18" i="4" s="1"/>
  <c r="L17" i="4"/>
  <c r="P17" i="4" s="1"/>
  <c r="L16" i="4"/>
  <c r="P16" i="4" s="1"/>
  <c r="L15" i="4"/>
  <c r="P15" i="4" s="1"/>
  <c r="L14" i="4"/>
  <c r="P14" i="4" s="1"/>
  <c r="L13" i="4"/>
  <c r="P13" i="4" s="1"/>
  <c r="L12" i="4"/>
  <c r="P12" i="4" s="1"/>
  <c r="L11" i="4"/>
  <c r="P11" i="4" s="1"/>
  <c r="L10" i="4"/>
  <c r="P10" i="4" s="1"/>
  <c r="L9" i="4"/>
  <c r="P9" i="4" s="1"/>
  <c r="L8" i="4"/>
  <c r="P8" i="4" s="1"/>
  <c r="L7" i="4"/>
  <c r="P7" i="4" s="1"/>
  <c r="L6" i="4"/>
  <c r="P6" i="4" s="1"/>
  <c r="L5" i="4"/>
  <c r="P5" i="4" s="1"/>
  <c r="K41" i="4"/>
  <c r="K39" i="4"/>
  <c r="K38" i="4"/>
  <c r="K37" i="4"/>
  <c r="K36" i="4"/>
  <c r="K35" i="4"/>
  <c r="K34" i="4"/>
  <c r="K33" i="4"/>
  <c r="K32" i="4"/>
  <c r="K31" i="4"/>
  <c r="K30" i="4"/>
  <c r="K29" i="4"/>
  <c r="K28" i="4"/>
  <c r="K27" i="4"/>
  <c r="K26" i="4"/>
  <c r="K25" i="4"/>
  <c r="K24" i="4"/>
  <c r="K23" i="4"/>
  <c r="K22" i="4"/>
  <c r="K21" i="4"/>
  <c r="K20" i="4"/>
  <c r="K19" i="4"/>
  <c r="K18" i="4"/>
  <c r="K17" i="4"/>
  <c r="K16" i="4"/>
  <c r="K15" i="4"/>
  <c r="K14" i="4"/>
  <c r="K13" i="4"/>
  <c r="K12" i="4"/>
  <c r="K11" i="4"/>
  <c r="K10" i="4"/>
  <c r="K9" i="4"/>
  <c r="K8" i="4"/>
  <c r="K7" i="4"/>
  <c r="K6" i="4"/>
  <c r="K5" i="4"/>
  <c r="J41"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J6" i="4"/>
  <c r="S5" i="4"/>
  <c r="S6" i="4"/>
  <c r="S7" i="4"/>
  <c r="S8" i="4"/>
  <c r="S9" i="4"/>
  <c r="S10" i="4"/>
  <c r="S11" i="4"/>
  <c r="S12" i="4"/>
  <c r="S13" i="4"/>
  <c r="S14" i="4"/>
  <c r="S15" i="4"/>
  <c r="S16" i="4"/>
  <c r="S17" i="4"/>
  <c r="S18" i="4"/>
  <c r="S19" i="4"/>
  <c r="S20" i="4"/>
  <c r="S21" i="4"/>
  <c r="S22" i="4"/>
  <c r="S23" i="4"/>
  <c r="S24" i="4"/>
  <c r="S25" i="4"/>
  <c r="S26" i="4"/>
  <c r="S27" i="4"/>
  <c r="S28" i="4"/>
  <c r="S29" i="4"/>
  <c r="S30" i="4"/>
  <c r="S31" i="4"/>
  <c r="S32" i="4"/>
  <c r="S33" i="4"/>
  <c r="S34" i="4"/>
  <c r="S35" i="4"/>
  <c r="S36" i="4"/>
  <c r="S37" i="4"/>
  <c r="S38" i="4"/>
  <c r="S39" i="4"/>
  <c r="S41" i="4"/>
  <c r="J5" i="4" l="1"/>
  <c r="H43" i="4"/>
  <c r="Q43" i="4"/>
  <c r="O43" i="4"/>
  <c r="N43" i="4"/>
  <c r="K43" i="4"/>
  <c r="I43" i="4"/>
  <c r="P3" i="4"/>
  <c r="P43" i="4" l="1"/>
  <c r="J43" i="4" l="1"/>
  <c r="H31" i="1" l="1"/>
  <c r="B31" i="1"/>
  <c r="C31" i="1" s="1"/>
  <c r="D31" i="1" l="1"/>
  <c r="H99" i="1"/>
  <c r="B99" i="1"/>
  <c r="C99" i="1" s="1"/>
  <c r="H98" i="1"/>
  <c r="B98" i="1"/>
  <c r="C98" i="1" s="1"/>
  <c r="H97" i="1"/>
  <c r="B97" i="1"/>
  <c r="C97" i="1" s="1"/>
  <c r="H96" i="1"/>
  <c r="B96" i="1"/>
  <c r="C96" i="1" s="1"/>
  <c r="D99" i="1" l="1"/>
  <c r="D97" i="1"/>
  <c r="D98" i="1"/>
  <c r="D96" i="1"/>
  <c r="P99" i="1"/>
  <c r="P98" i="1"/>
  <c r="P97" i="1"/>
  <c r="P96" i="1"/>
  <c r="H95" i="1"/>
  <c r="B95" i="1"/>
  <c r="C95" i="1" s="1"/>
  <c r="H94" i="1"/>
  <c r="B94" i="1"/>
  <c r="D94" i="1" s="1"/>
  <c r="H93" i="1"/>
  <c r="B93" i="1"/>
  <c r="D93" i="1" s="1"/>
  <c r="P95" i="1"/>
  <c r="P94" i="1"/>
  <c r="P93" i="1"/>
  <c r="C93" i="1" l="1"/>
  <c r="C94" i="1"/>
  <c r="D95" i="1"/>
  <c r="H111" i="1" l="1"/>
  <c r="B111" i="1"/>
  <c r="C111" i="1" s="1"/>
  <c r="H110" i="1"/>
  <c r="B110" i="1"/>
  <c r="C110" i="1" s="1"/>
  <c r="H109" i="1"/>
  <c r="B109" i="1"/>
  <c r="C109" i="1" s="1"/>
  <c r="D111" i="1" l="1"/>
  <c r="D110" i="1"/>
  <c r="D109" i="1"/>
  <c r="H84" i="1" l="1"/>
  <c r="B84" i="1"/>
  <c r="C84" i="1" s="1"/>
  <c r="H83" i="1"/>
  <c r="B83" i="1"/>
  <c r="C83" i="1" s="1"/>
  <c r="H82" i="1"/>
  <c r="B82" i="1"/>
  <c r="C82" i="1" s="1"/>
  <c r="H81" i="1"/>
  <c r="B81" i="1"/>
  <c r="C81" i="1" s="1"/>
  <c r="H80" i="1"/>
  <c r="B80" i="1"/>
  <c r="D80" i="1" s="1"/>
  <c r="P79" i="1"/>
  <c r="H79" i="1"/>
  <c r="B79" i="1"/>
  <c r="D79" i="1" s="1"/>
  <c r="C79" i="1" l="1"/>
  <c r="C80" i="1"/>
  <c r="D81" i="1"/>
  <c r="D82" i="1"/>
  <c r="D83" i="1"/>
  <c r="D84" i="1"/>
  <c r="B5" i="1" l="1"/>
  <c r="D5" i="1" s="1"/>
  <c r="B116" i="1"/>
  <c r="D116" i="1" s="1"/>
  <c r="B115" i="1"/>
  <c r="D115" i="1" s="1"/>
  <c r="B107" i="1"/>
  <c r="C107" i="1" s="1"/>
  <c r="B106" i="1"/>
  <c r="C106" i="1" s="1"/>
  <c r="B68" i="1"/>
  <c r="D68" i="1" s="1"/>
  <c r="B67" i="1"/>
  <c r="D67" i="1" s="1"/>
  <c r="B77" i="1"/>
  <c r="D77" i="1" s="1"/>
  <c r="B76" i="1"/>
  <c r="D76" i="1" s="1"/>
  <c r="B75" i="1"/>
  <c r="D75" i="1" s="1"/>
  <c r="B74" i="1"/>
  <c r="D74" i="1" s="1"/>
  <c r="B73" i="1"/>
  <c r="D73" i="1" s="1"/>
  <c r="B13" i="1"/>
  <c r="D13" i="1" s="1"/>
  <c r="B12" i="1"/>
  <c r="D12" i="1" s="1"/>
  <c r="B11" i="1"/>
  <c r="D11" i="1" s="1"/>
  <c r="B10" i="1"/>
  <c r="D10" i="1" s="1"/>
  <c r="B9" i="1"/>
  <c r="C9" i="1" s="1"/>
  <c r="B8" i="1"/>
  <c r="D8" i="1" s="1"/>
  <c r="B7" i="1"/>
  <c r="C7" i="1" s="1"/>
  <c r="B38" i="1"/>
  <c r="D38" i="1" s="1"/>
  <c r="B105" i="1"/>
  <c r="C105" i="1" s="1"/>
  <c r="B104" i="1"/>
  <c r="D104" i="1" s="1"/>
  <c r="B103" i="1"/>
  <c r="C103" i="1" s="1"/>
  <c r="B102" i="1"/>
  <c r="B47" i="1"/>
  <c r="D47" i="1" s="1"/>
  <c r="B46" i="1"/>
  <c r="C46" i="1" s="1"/>
  <c r="B45" i="1"/>
  <c r="B44" i="1"/>
  <c r="D44" i="1" s="1"/>
  <c r="B40" i="1"/>
  <c r="D40" i="1" s="1"/>
  <c r="B39" i="1"/>
  <c r="C39" i="1" s="1"/>
  <c r="B26" i="1"/>
  <c r="B25" i="1"/>
  <c r="D25" i="1" s="1"/>
  <c r="B24" i="1"/>
  <c r="D24" i="1" s="1"/>
  <c r="B23" i="1"/>
  <c r="C23" i="1" s="1"/>
  <c r="B22" i="1"/>
  <c r="B21" i="1"/>
  <c r="D21" i="1" s="1"/>
  <c r="B20" i="1"/>
  <c r="D20" i="1" s="1"/>
  <c r="B19" i="1"/>
  <c r="C19" i="1" s="1"/>
  <c r="B18" i="1"/>
  <c r="B72" i="1"/>
  <c r="C72" i="1" s="1"/>
  <c r="B71" i="1"/>
  <c r="B70" i="1"/>
  <c r="D70" i="1" s="1"/>
  <c r="B91" i="1"/>
  <c r="D91" i="1" s="1"/>
  <c r="B90" i="1"/>
  <c r="C90" i="1" s="1"/>
  <c r="B89" i="1"/>
  <c r="B60" i="1"/>
  <c r="D60" i="1" s="1"/>
  <c r="B59" i="1"/>
  <c r="D59" i="1" s="1"/>
  <c r="B58" i="1"/>
  <c r="D58" i="1" s="1"/>
  <c r="B57" i="1"/>
  <c r="D57" i="1" s="1"/>
  <c r="B56" i="1"/>
  <c r="C56" i="1" s="1"/>
  <c r="B55" i="1"/>
  <c r="D55" i="1" s="1"/>
  <c r="B54" i="1"/>
  <c r="C54" i="1" s="1"/>
  <c r="B53" i="1"/>
  <c r="D53" i="1" s="1"/>
  <c r="B52" i="1"/>
  <c r="D52" i="1" s="1"/>
  <c r="B51" i="1"/>
  <c r="D51" i="1" s="1"/>
  <c r="B63" i="1"/>
  <c r="D63" i="1" s="1"/>
  <c r="B62" i="1"/>
  <c r="D62" i="1" s="1"/>
  <c r="B61" i="1"/>
  <c r="C61" i="1" s="1"/>
  <c r="B17" i="1"/>
  <c r="C17" i="1" s="1"/>
  <c r="B16" i="1"/>
  <c r="D16" i="1" s="1"/>
  <c r="B15" i="1"/>
  <c r="D15" i="1" s="1"/>
  <c r="B14" i="1"/>
  <c r="D14" i="1" s="1"/>
  <c r="B33" i="1"/>
  <c r="D33" i="1" s="1"/>
  <c r="B32" i="1"/>
  <c r="D32" i="1" s="1"/>
  <c r="B114" i="1"/>
  <c r="D114" i="1" s="1"/>
  <c r="B113" i="1"/>
  <c r="D113" i="1" s="1"/>
  <c r="B101" i="1"/>
  <c r="D101" i="1" s="1"/>
  <c r="B100" i="1"/>
  <c r="D100" i="1" s="1"/>
  <c r="B88" i="1"/>
  <c r="D88" i="1" s="1"/>
  <c r="B87" i="1"/>
  <c r="C87" i="1" s="1"/>
  <c r="B86" i="1"/>
  <c r="D86" i="1" s="1"/>
  <c r="B85" i="1"/>
  <c r="D85" i="1" s="1"/>
  <c r="B112" i="1"/>
  <c r="C112" i="1" s="1"/>
  <c r="B69" i="1"/>
  <c r="D69" i="1" s="1"/>
  <c r="B6" i="1"/>
  <c r="D6" i="1" s="1"/>
  <c r="B66" i="1"/>
  <c r="C66" i="1" s="1"/>
  <c r="B50" i="1"/>
  <c r="D50" i="1" s="1"/>
  <c r="B49" i="1"/>
  <c r="D49" i="1" s="1"/>
  <c r="B48" i="1"/>
  <c r="D48" i="1" s="1"/>
  <c r="B65" i="1"/>
  <c r="D65" i="1" s="1"/>
  <c r="B64" i="1"/>
  <c r="D64" i="1" s="1"/>
  <c r="B30" i="1"/>
  <c r="C30" i="1" s="1"/>
  <c r="B92" i="1"/>
  <c r="D92" i="1" s="1"/>
  <c r="B108" i="1"/>
  <c r="D108" i="1" s="1"/>
  <c r="B78" i="1"/>
  <c r="C78" i="1" s="1"/>
  <c r="B43" i="1"/>
  <c r="D43" i="1" s="1"/>
  <c r="B42" i="1"/>
  <c r="D42" i="1" s="1"/>
  <c r="B41" i="1"/>
  <c r="D41" i="1" s="1"/>
  <c r="B29" i="1"/>
  <c r="C29" i="1" s="1"/>
  <c r="B28" i="1"/>
  <c r="D28" i="1" s="1"/>
  <c r="B27" i="1"/>
  <c r="D27" i="1" s="1"/>
  <c r="C104" i="1" l="1"/>
  <c r="C55" i="1"/>
  <c r="C20" i="1"/>
  <c r="C73" i="1"/>
  <c r="C88" i="1"/>
  <c r="C91" i="1"/>
  <c r="C40" i="1"/>
  <c r="C41" i="1"/>
  <c r="C15" i="1"/>
  <c r="C51" i="1"/>
  <c r="C59" i="1"/>
  <c r="C24" i="1"/>
  <c r="C47" i="1"/>
  <c r="C10" i="1"/>
  <c r="C77" i="1"/>
  <c r="C5" i="1"/>
  <c r="D89" i="1"/>
  <c r="C89" i="1"/>
  <c r="D18" i="1"/>
  <c r="C18" i="1"/>
  <c r="D26" i="1"/>
  <c r="C26" i="1"/>
  <c r="D102" i="1"/>
  <c r="C102" i="1"/>
  <c r="C28" i="1"/>
  <c r="C43" i="1"/>
  <c r="C108" i="1"/>
  <c r="C92" i="1"/>
  <c r="C65" i="1"/>
  <c r="C49" i="1"/>
  <c r="C6" i="1"/>
  <c r="C86" i="1"/>
  <c r="C100" i="1"/>
  <c r="C114" i="1"/>
  <c r="C33" i="1"/>
  <c r="C62" i="1"/>
  <c r="C53" i="1"/>
  <c r="C57" i="1"/>
  <c r="D71" i="1"/>
  <c r="C71" i="1"/>
  <c r="D22" i="1"/>
  <c r="C22" i="1"/>
  <c r="D45" i="1"/>
  <c r="C45" i="1"/>
  <c r="C8" i="1"/>
  <c r="C12" i="1"/>
  <c r="C75" i="1"/>
  <c r="C68" i="1"/>
  <c r="C115" i="1"/>
  <c r="D29" i="1"/>
  <c r="D78" i="1"/>
  <c r="D30" i="1"/>
  <c r="D66" i="1"/>
  <c r="D112" i="1"/>
  <c r="D87" i="1"/>
  <c r="D17" i="1"/>
  <c r="D61" i="1"/>
  <c r="D54" i="1"/>
  <c r="D56" i="1"/>
  <c r="D90" i="1"/>
  <c r="D72" i="1"/>
  <c r="D19" i="1"/>
  <c r="D23" i="1"/>
  <c r="D39" i="1"/>
  <c r="D46" i="1"/>
  <c r="D103" i="1"/>
  <c r="D105" i="1"/>
  <c r="D7" i="1"/>
  <c r="D9" i="1"/>
  <c r="D106" i="1"/>
  <c r="D107" i="1"/>
  <c r="C27" i="1"/>
  <c r="C42" i="1"/>
  <c r="C64" i="1"/>
  <c r="C48" i="1"/>
  <c r="C50" i="1"/>
  <c r="C69" i="1"/>
  <c r="C85" i="1"/>
  <c r="C101" i="1"/>
  <c r="C113" i="1"/>
  <c r="C32" i="1"/>
  <c r="C14" i="1"/>
  <c r="C16" i="1"/>
  <c r="C63" i="1"/>
  <c r="C52" i="1"/>
  <c r="C58" i="1"/>
  <c r="C60" i="1"/>
  <c r="C70" i="1"/>
  <c r="C21" i="1"/>
  <c r="C25" i="1"/>
  <c r="C44" i="1"/>
  <c r="C38" i="1"/>
  <c r="C11" i="1"/>
  <c r="C13" i="1"/>
  <c r="C74" i="1"/>
  <c r="C76" i="1"/>
  <c r="C67" i="1"/>
  <c r="C116" i="1"/>
  <c r="P5" i="1"/>
  <c r="H5" i="1"/>
  <c r="P116" i="1"/>
  <c r="H116" i="1"/>
  <c r="P115" i="1"/>
  <c r="H115" i="1"/>
  <c r="P107" i="1"/>
  <c r="H107" i="1"/>
  <c r="P106" i="1"/>
  <c r="H106" i="1"/>
  <c r="P68" i="1"/>
  <c r="H68" i="1"/>
  <c r="P67" i="1"/>
  <c r="H67" i="1"/>
  <c r="P77" i="1"/>
  <c r="H77" i="1"/>
  <c r="P76" i="1"/>
  <c r="H76" i="1"/>
  <c r="P75" i="1"/>
  <c r="H75" i="1"/>
  <c r="P74" i="1"/>
  <c r="H74" i="1"/>
  <c r="P73" i="1"/>
  <c r="H73" i="1"/>
  <c r="P13" i="1"/>
  <c r="H13" i="1"/>
  <c r="P12" i="1"/>
  <c r="H12" i="1"/>
  <c r="P11" i="1"/>
  <c r="H11" i="1"/>
  <c r="P10" i="1"/>
  <c r="H10" i="1"/>
  <c r="P9" i="1"/>
  <c r="H9" i="1"/>
  <c r="P8" i="1"/>
  <c r="H8" i="1"/>
  <c r="P7" i="1"/>
  <c r="H7" i="1"/>
  <c r="P38" i="1"/>
  <c r="H38" i="1"/>
  <c r="P105" i="1"/>
  <c r="H105" i="1"/>
  <c r="P104" i="1"/>
  <c r="H104" i="1"/>
  <c r="P103" i="1"/>
  <c r="H103" i="1"/>
  <c r="P102" i="1"/>
  <c r="H102" i="1"/>
  <c r="P47" i="1"/>
  <c r="H47" i="1"/>
  <c r="P46" i="1"/>
  <c r="H46" i="1"/>
  <c r="P45" i="1"/>
  <c r="H45" i="1"/>
  <c r="P44" i="1"/>
  <c r="H44" i="1"/>
  <c r="P40" i="1"/>
  <c r="H40" i="1"/>
  <c r="P39" i="1"/>
  <c r="H39" i="1"/>
  <c r="P26" i="1"/>
  <c r="H26" i="1"/>
  <c r="P25" i="1"/>
  <c r="H25" i="1"/>
  <c r="P24" i="1"/>
  <c r="H24" i="1"/>
  <c r="P23" i="1"/>
  <c r="H23" i="1"/>
  <c r="P22" i="1"/>
  <c r="H22" i="1"/>
  <c r="P21" i="1"/>
  <c r="H21" i="1"/>
  <c r="P20" i="1"/>
  <c r="H20" i="1"/>
  <c r="P19" i="1"/>
  <c r="H19" i="1"/>
  <c r="P18" i="1"/>
  <c r="H18" i="1"/>
  <c r="P72" i="1"/>
  <c r="H72" i="1"/>
  <c r="P71" i="1"/>
  <c r="H71" i="1"/>
  <c r="P70" i="1"/>
  <c r="H70" i="1"/>
  <c r="P91" i="1"/>
  <c r="H91" i="1"/>
  <c r="P90" i="1"/>
  <c r="H90" i="1"/>
  <c r="P89" i="1"/>
  <c r="H89" i="1"/>
  <c r="P60" i="1"/>
  <c r="H60" i="1"/>
  <c r="P59" i="1"/>
  <c r="H59" i="1"/>
  <c r="P58" i="1"/>
  <c r="H58" i="1"/>
  <c r="P57" i="1"/>
  <c r="H57" i="1"/>
  <c r="P56" i="1"/>
  <c r="H56" i="1"/>
  <c r="P55" i="1"/>
  <c r="H55" i="1"/>
  <c r="P54" i="1"/>
  <c r="H54" i="1"/>
  <c r="P53" i="1"/>
  <c r="H53" i="1"/>
  <c r="P52" i="1"/>
  <c r="H52" i="1"/>
  <c r="P51" i="1"/>
  <c r="H51" i="1"/>
  <c r="P63" i="1"/>
  <c r="H63" i="1"/>
  <c r="P62" i="1"/>
  <c r="H62" i="1"/>
  <c r="P61" i="1"/>
  <c r="H61" i="1"/>
  <c r="P17" i="1"/>
  <c r="H17" i="1"/>
  <c r="P16" i="1"/>
  <c r="H16" i="1"/>
  <c r="P15" i="1"/>
  <c r="H15" i="1"/>
  <c r="P14" i="1"/>
  <c r="H14" i="1"/>
  <c r="P33" i="1"/>
  <c r="H33" i="1"/>
  <c r="P32" i="1"/>
  <c r="H32" i="1"/>
  <c r="P114" i="1"/>
  <c r="H114" i="1"/>
  <c r="P113" i="1"/>
  <c r="H113" i="1"/>
  <c r="P101" i="1"/>
  <c r="H101" i="1"/>
  <c r="P100" i="1"/>
  <c r="H100" i="1"/>
  <c r="P88" i="1"/>
  <c r="H88" i="1"/>
  <c r="P87" i="1"/>
  <c r="H87" i="1"/>
  <c r="P86" i="1"/>
  <c r="H86" i="1"/>
  <c r="P85" i="1"/>
  <c r="H85" i="1"/>
  <c r="P112" i="1"/>
  <c r="H112" i="1"/>
  <c r="P69" i="1"/>
  <c r="H69" i="1"/>
  <c r="P6" i="1"/>
  <c r="H6" i="1"/>
  <c r="P66" i="1"/>
  <c r="H66" i="1"/>
  <c r="P50" i="1"/>
  <c r="H50" i="1"/>
  <c r="P49" i="1"/>
  <c r="H49" i="1"/>
  <c r="P48" i="1"/>
  <c r="H48" i="1"/>
  <c r="P65" i="1"/>
  <c r="H65" i="1"/>
  <c r="P64" i="1"/>
  <c r="H64" i="1"/>
  <c r="P31" i="1"/>
  <c r="P30" i="1"/>
  <c r="H30" i="1"/>
  <c r="P92" i="1"/>
  <c r="H92" i="1"/>
  <c r="P111" i="1"/>
  <c r="P110" i="1"/>
  <c r="P109" i="1"/>
  <c r="P108" i="1"/>
  <c r="H108" i="1"/>
  <c r="P84" i="1"/>
  <c r="P83" i="1"/>
  <c r="P82" i="1"/>
  <c r="P81" i="1"/>
  <c r="P80" i="1"/>
  <c r="P78" i="1"/>
  <c r="H78" i="1"/>
  <c r="P43" i="1"/>
  <c r="H43" i="1"/>
  <c r="P42" i="1"/>
  <c r="H42" i="1"/>
  <c r="P41" i="1"/>
  <c r="H41" i="1"/>
  <c r="P29" i="1"/>
  <c r="H29" i="1"/>
  <c r="P28" i="1"/>
  <c r="H28" i="1"/>
  <c r="P27" i="1"/>
  <c r="H27" i="1"/>
  <c r="P35" i="1" l="1"/>
  <c r="H35" i="1"/>
  <c r="B35" i="1"/>
  <c r="C35" i="1" l="1"/>
  <c r="D35" i="1"/>
  <c r="O3" i="1"/>
  <c r="T120" i="1" l="1"/>
  <c r="T119" i="1" s="1"/>
</calcChain>
</file>

<file path=xl/sharedStrings.xml><?xml version="1.0" encoding="utf-8"?>
<sst xmlns="http://schemas.openxmlformats.org/spreadsheetml/2006/main" count="1827" uniqueCount="416">
  <si>
    <t>BENEFICIARIO</t>
  </si>
  <si>
    <t>APOYO</t>
  </si>
  <si>
    <t>FECHA DE RECEPCIÓN</t>
  </si>
  <si>
    <t>ESTATUS</t>
  </si>
  <si>
    <t>PROGRAMA</t>
  </si>
  <si>
    <t>NOMBRE DEL APOYO</t>
  </si>
  <si>
    <t>INICIAL</t>
  </si>
  <si>
    <t>FINAL</t>
  </si>
  <si>
    <t>DOCUMENTOS</t>
  </si>
  <si>
    <t>PERSISTE</t>
  </si>
  <si>
    <t>REQUERIMIENTO</t>
  </si>
  <si>
    <t>SUPERVISOR</t>
  </si>
  <si>
    <t>RUBEN GOMEZ HERNANDEZ</t>
  </si>
  <si>
    <t>JAIME ARTEAGA GONZALEZ</t>
  </si>
  <si>
    <t>RIGOBERTO IDUVIEL TORIZ ARELLANO</t>
  </si>
  <si>
    <t>DIAS NO LABORABLES</t>
  </si>
  <si>
    <t>AGENCIA</t>
  </si>
  <si>
    <t>NUM.</t>
  </si>
  <si>
    <t>QUERETARO</t>
  </si>
  <si>
    <t>AGUASCALIENTES</t>
  </si>
  <si>
    <t>CELAYA</t>
  </si>
  <si>
    <t>VALLE DE SANTIAGO</t>
  </si>
  <si>
    <t>IRAPUATO</t>
  </si>
  <si>
    <t>COLIMA</t>
  </si>
  <si>
    <t>AMECA</t>
  </si>
  <si>
    <t>CD GUZMAN</t>
  </si>
  <si>
    <t>GUADALAJARA</t>
  </si>
  <si>
    <t>LA BARCA</t>
  </si>
  <si>
    <t>AUTLAN</t>
  </si>
  <si>
    <t>TEPATITLAN</t>
  </si>
  <si>
    <t>PUERTO VALLARTA</t>
  </si>
  <si>
    <t>TEPIC</t>
  </si>
  <si>
    <t>SANTIAGO IXCUINTLA</t>
  </si>
  <si>
    <t>MORELIA</t>
  </si>
  <si>
    <t>APATZINGAN</t>
  </si>
  <si>
    <t>LA PIEDAD</t>
  </si>
  <si>
    <t>LAZARO CARDENAS</t>
  </si>
  <si>
    <t>MARAVATIO</t>
  </si>
  <si>
    <t>URUAPAN</t>
  </si>
  <si>
    <t>ZAMORA</t>
  </si>
  <si>
    <t>CORPORATIVO</t>
  </si>
  <si>
    <t>HERMOSILLO</t>
  </si>
  <si>
    <t>ENSENADA</t>
  </si>
  <si>
    <t>MEXICALI</t>
  </si>
  <si>
    <t>CD CONSTITUCION</t>
  </si>
  <si>
    <t>LA PAZ</t>
  </si>
  <si>
    <t>LOS MOCHIS</t>
  </si>
  <si>
    <t>CULIACAN</t>
  </si>
  <si>
    <t>GUASAVE</t>
  </si>
  <si>
    <t>MAZATLAN</t>
  </si>
  <si>
    <t>CD OBREGON</t>
  </si>
  <si>
    <t>VICAM</t>
  </si>
  <si>
    <t>MAGDALENA</t>
  </si>
  <si>
    <t>NAVOJOA</t>
  </si>
  <si>
    <t>SAN LUIS RIO COLORADO</t>
  </si>
  <si>
    <t>MONTERREY</t>
  </si>
  <si>
    <t>DELICIAS</t>
  </si>
  <si>
    <t>CHIHUAHUA</t>
  </si>
  <si>
    <t>CUAUHTEMOC</t>
  </si>
  <si>
    <t>HIDALGO DEL PARRAL</t>
  </si>
  <si>
    <t>CD JUAREZ</t>
  </si>
  <si>
    <t>NUEVO CASAS GRANDES</t>
  </si>
  <si>
    <t>SABINAS</t>
  </si>
  <si>
    <t>MONCLOVA</t>
  </si>
  <si>
    <t>SALTILLO</t>
  </si>
  <si>
    <t>TORREON</t>
  </si>
  <si>
    <t>DURANGO</t>
  </si>
  <si>
    <t>GUADALUPE VICTORIA</t>
  </si>
  <si>
    <t>CD MANTE</t>
  </si>
  <si>
    <t>CD VICTORIA</t>
  </si>
  <si>
    <t>VALLE HERMOSO</t>
  </si>
  <si>
    <t>REYNOSA</t>
  </si>
  <si>
    <t>SAN LUIS POTOSI</t>
  </si>
  <si>
    <t>CD VALLES</t>
  </si>
  <si>
    <t>ZACATECAS</t>
  </si>
  <si>
    <t>RIO GRANDE</t>
  </si>
  <si>
    <t>TLALTENANGO</t>
  </si>
  <si>
    <t>PUEBLA</t>
  </si>
  <si>
    <t>CHILPANCINGO</t>
  </si>
  <si>
    <t>PETATLAN</t>
  </si>
  <si>
    <t>OMETEPEC</t>
  </si>
  <si>
    <t>CUAUTLA</t>
  </si>
  <si>
    <t>HUAJUAPAN</t>
  </si>
  <si>
    <t>OAXACA</t>
  </si>
  <si>
    <t>PINOTEPA NACIONAL</t>
  </si>
  <si>
    <t>TEHUANTEPEC</t>
  </si>
  <si>
    <t>TUXTEPEC</t>
  </si>
  <si>
    <t>CD SERDAN</t>
  </si>
  <si>
    <t>TEZIUTLAN</t>
  </si>
  <si>
    <t>TLAXCALA</t>
  </si>
  <si>
    <t>CORDOBA</t>
  </si>
  <si>
    <t>MARTINEZ DE LA TORRE</t>
  </si>
  <si>
    <t>XALAPA</t>
  </si>
  <si>
    <t>PANUCO</t>
  </si>
  <si>
    <t>POZA RICA</t>
  </si>
  <si>
    <t>SAN ANDRES TUXTLA</t>
  </si>
  <si>
    <t>TUXPAN</t>
  </si>
  <si>
    <t>VERACRUZ</t>
  </si>
  <si>
    <t>ATLACOMULCO</t>
  </si>
  <si>
    <t>TOLUCA</t>
  </si>
  <si>
    <t>IXMIQUILPAN</t>
  </si>
  <si>
    <t>PACHUCA DE SOTO</t>
  </si>
  <si>
    <t>CAMPECHE</t>
  </si>
  <si>
    <t>COMITAN</t>
  </si>
  <si>
    <t>TAPACHULA</t>
  </si>
  <si>
    <t>TONALA</t>
  </si>
  <si>
    <t>TUXTLA GUTIERREZ</t>
  </si>
  <si>
    <t>VILLAFLORES</t>
  </si>
  <si>
    <t>CHETUMAL</t>
  </si>
  <si>
    <t>CARDENAS</t>
  </si>
  <si>
    <t>EMILIANO ZAPATA</t>
  </si>
  <si>
    <t>VILLAHERMOSA</t>
  </si>
  <si>
    <t>MERIDA</t>
  </si>
  <si>
    <t># AGCI</t>
  </si>
  <si>
    <t>ESTADO DONDE RECAE EL APOYO</t>
  </si>
  <si>
    <t>BAJA CALIFORNIA</t>
  </si>
  <si>
    <t>BAJA CALIFORNIA SUR</t>
  </si>
  <si>
    <t>CHIAPAS</t>
  </si>
  <si>
    <t>COAHUILA</t>
  </si>
  <si>
    <t>GUANAJUATO</t>
  </si>
  <si>
    <t>GUERRERO</t>
  </si>
  <si>
    <t>HIDALGO</t>
  </si>
  <si>
    <t>JALISCO</t>
  </si>
  <si>
    <t>MICHOACAN</t>
  </si>
  <si>
    <t>MORELOS</t>
  </si>
  <si>
    <t>NAYARIT</t>
  </si>
  <si>
    <t>NUEVO LEON</t>
  </si>
  <si>
    <t>QUINTANA ROO</t>
  </si>
  <si>
    <t>SINALOA</t>
  </si>
  <si>
    <t>SONORA</t>
  </si>
  <si>
    <t>TABASCO</t>
  </si>
  <si>
    <t>TAMAULIPAS</t>
  </si>
  <si>
    <t>YUCATAN</t>
  </si>
  <si>
    <t>MONTO DEL APOYO
$</t>
  </si>
  <si>
    <t>S/D</t>
  </si>
  <si>
    <t>Fecha del Reporte</t>
  </si>
  <si>
    <t>FECHA DEL ESTATUS</t>
  </si>
  <si>
    <t>NUMERO ESTATUS</t>
  </si>
  <si>
    <t>Requerimiento</t>
  </si>
  <si>
    <t>CERES HADA ESTRADA MUÑOZ</t>
  </si>
  <si>
    <t>I</t>
  </si>
  <si>
    <t>P</t>
  </si>
  <si>
    <t>N</t>
  </si>
  <si>
    <t>PROCESO</t>
  </si>
  <si>
    <t>NORMATIVIDAD</t>
  </si>
  <si>
    <t xml:space="preserve"> </t>
  </si>
  <si>
    <t>CLASIFICACION</t>
  </si>
  <si>
    <t>OBSERVACION</t>
  </si>
  <si>
    <t>DEFINICION</t>
  </si>
  <si>
    <t>INFORMACION</t>
  </si>
  <si>
    <t>SE CONSIDERARAN COMO TODOS AQUELLOS ERRORES DEFICIENCIAS U OMISIONES QUE SE DERIVEN DEL MARCO OPERACIONAL DENTRO DE LAS ETAPAS DE ELEGIBILIDAD AUTORIZACION Y COMPROBACION DE LOS INCENTIVOS Y CON ELLO PUEDAN GENERARSE RIESGOS FUTUROS TOMANDO EN CUENTA REQUISITOS FALTANTES O DOCUMENTACION QUE NO SE ENCUENTRE ADECUADA A LAS CARACTERISTICAS Y CRITERIOS ESTABLECIDOS PARA SU RECEPCION</t>
  </si>
  <si>
    <t xml:space="preserve">SE ENTENDERAN COMO TODAS LAS OBSERVACIONES QUE SURJAN DE UNA FALLA O LIMITACION EN LOS SISTEMAS DE REGISTRO Y OPERACION DE LOS PROGRAMAS DE APOYO TALES COMO SIPRO SIA Y DON RU  </t>
  </si>
  <si>
    <t>SE DETERMINARAN COMO COMO TODAS AQUELLAS INFRACCIONES DESACATOS O INCUMPLIMIENTOS A LAS REGLAS DE OPERACION  MANUALES OPERATIVOS LINEAMIENTOS ESPECIFICOS MECANICAS OPERATIVAS ETC Y QUE POR SU NATURALEZA IMPLIQUEN SANCIONES LEGALES O REGULATORIAS</t>
  </si>
  <si>
    <t>AREA DE OPORTUNIDAD DETECTADA</t>
  </si>
  <si>
    <t>DESCRIPCION DEL AREA DE OPORTUNIDAD</t>
  </si>
  <si>
    <t>TIPO DE AREA DE OPORTUNIDAD</t>
  </si>
  <si>
    <t>RESPONSABLE</t>
  </si>
  <si>
    <t>Areas de oportunidad</t>
  </si>
  <si>
    <t>DETECTADA</t>
  </si>
  <si>
    <t>ATENDIDA</t>
  </si>
  <si>
    <t>PARCIALMENTE ATENDIDA</t>
  </si>
  <si>
    <t>MIGUEL ANGEL DOMINGUEZ TELLEZ</t>
  </si>
  <si>
    <t>CIUDAD DE MEXICO</t>
  </si>
  <si>
    <t>TIPO</t>
  </si>
  <si>
    <t>E</t>
  </si>
  <si>
    <t>AREA DE ATENCION</t>
  </si>
  <si>
    <t>ESTADO DE MEXICO</t>
  </si>
  <si>
    <t>GERENCIA DE SEGUIMIENTO NORMATIVO DE LOS PROGRAMAS DE APOYO</t>
  </si>
  <si>
    <t>REVISION DE EXPEDIENTES DE APOYO INTERNOS</t>
  </si>
  <si>
    <t>CEDULA DE SEGUIMIENTO NORMATIVO "PROGRAMAS INTERNOS"</t>
  </si>
  <si>
    <t>PROGRAMA DE CAPACITACIÓN PARA PRODUCTORES E INTERMEDIARIOS FINANCIEROS RURALES</t>
  </si>
  <si>
    <t>PROGRAMA DE APOYO A UNIDADES DE PROMOCIÓN DE CRÉDITO</t>
  </si>
  <si>
    <t>PROGRAMA DE GARANTÍAS LÍQUIDAS</t>
  </si>
  <si>
    <t>PROGRAMA DE REDUCCIÓN DE COSTOS DE ACCESO AL CRÉDITO</t>
  </si>
  <si>
    <t>SIN AREAS DE OPORTUNIDAD.</t>
  </si>
  <si>
    <t>ACREDITACIÓN DEL EMPLEADO EIF.</t>
  </si>
  <si>
    <t>ACTA CONSTITUTIVA.</t>
  </si>
  <si>
    <t>ACTA DE FINALIZACIÓN DEL SERVICIO.</t>
  </si>
  <si>
    <t>ACUERDO DE LA INSTANCIA DE AUTORIZACIÓN DE CRÉDITO.</t>
  </si>
  <si>
    <t>ACUERDO O RESOLUCIÓN DE LA AUTORIZACIÓN DEL APOYO EMITIDA POR LA INSTANCIA DE AUTORIZACIÓN.</t>
  </si>
  <si>
    <t>CARTA SATISFACCIÓN DEL BENEFICIARIO SOLICITANDO EL PAGO DE LA MINISTRACIÓN.</t>
  </si>
  <si>
    <t>CLAVE BANCARIA ESTANDARIZADA (CLABE).</t>
  </si>
  <si>
    <t>CLAVE ÚNICA DE REGISTRO DE POBLACIÓN (CURP).</t>
  </si>
  <si>
    <t>CLUNI CLAVE ÚNICA DE INSCRIPCIÓN AL REGISTRO FEDERAL DE LAS ORGANIZACIONES DE LA SOCIEDAD CIVIL.</t>
  </si>
  <si>
    <t>COMPROBANTE DE APORTACIÓN DEL BENEFICIARIO AL FIDEICOMISO.</t>
  </si>
  <si>
    <t>COMPROBANTE DE DOMICILIO CON ANTIGÜEDAD NO MAYOR A 3 MESES.</t>
  </si>
  <si>
    <t>COMPROBANTE DE MINISTRACIÓN DEL CRÉDITO (PF1).</t>
  </si>
  <si>
    <t>COMPROBANTE DE REGISTRO DE LA SOLICITUD EN SIPRO.</t>
  </si>
  <si>
    <t>COMPROBANTE FISCAL (RECIBO DE HONORARIOS O FACTURA), EMITIDO POR EL PS O PROVEEDOR A FAVOR DEL BENEFICIARIO.</t>
  </si>
  <si>
    <t>CONSTANCIA DE ANTIGÜEDAD LABORAL.</t>
  </si>
  <si>
    <t>CONSTANCIA DE APROBACIÓN DE CADA MÓDULO, SEMESTRE O PERIODO QUE CURSE.</t>
  </si>
  <si>
    <t>CONSTANCIA DE CARGA DEL PADRÓN DE BENEFICIARIOS SIIPP-G.</t>
  </si>
  <si>
    <t>CONSTANCIA DE SITUACIÓN FISCAL DEL PROVEEDOR.</t>
  </si>
  <si>
    <t>CONTRATO DE FIDEICOMISO APERTURADO CON LA FINANCIERA.</t>
  </si>
  <si>
    <t>CONTRATO DE PRESTACIÓN DE SERVICIOS ENTRE EL BENEFICIARIO Y EL PRESTADOR DE SERVICIOS.</t>
  </si>
  <si>
    <t>CONVENIO DE CONCERTACIÓN O COLABORACIÓN.</t>
  </si>
  <si>
    <t xml:space="preserve">COPIA SIMPLE DEL ACTA DE ASAMBLEA EN LA QUE SE CONTEMPLE LA CAPITALIZACIÓN O EL INCREMENTO DE SU PATRIMONIO. </t>
  </si>
  <si>
    <t>COTIZACIÓN.</t>
  </si>
  <si>
    <t>CREDENCIAL DE EMPLEADO (PERSONAL DE LA FINANCIERA O PERSONAL DE APOYO).</t>
  </si>
  <si>
    <t>CUMPLIMIENTO DE OBLIGACIONES FISCALES DEL IMSS.</t>
  </si>
  <si>
    <t>CUMPLIMIENTO DE OBLIGACIONES FISCALES DEL SAT 32-D.</t>
  </si>
  <si>
    <t>CURRICULUM DEL PONENTE O INSTRUCTOR.</t>
  </si>
  <si>
    <t>DICTAMEN DE ELEGIBILIDAD.</t>
  </si>
  <si>
    <t>DOCUMENTO QUE ACREDITE AL PRESTADOR DE SERVICIOS PARA PRESTAR SERVICIOS TÉCNICOS DE LOS PROGRAMAS.</t>
  </si>
  <si>
    <t>DOCUMENTO QUE SOPORTE LA NECESIDAD DE LA EIF PARA INCREMENTAR SU CAPITAL SOCIAL.</t>
  </si>
  <si>
    <t>DOCUMENTOS GENERADOS POR EL SERVICIO A TRAVÉS DEL OTORGAMIENTO DEL APOYO.</t>
  </si>
  <si>
    <t>ESCRITO BAJO PROTESTA DE DECIR VERDAD DE HABER ENTREGADO SU INFORME ANUAL AL REGISTRO FEDERAL DE LAS ORGANIZACIONES SOCIALES DE LA SOCIEDAD CIVIL.</t>
  </si>
  <si>
    <t>ESCRITO DE LA INSTANCIA RECEPTORA DE LA SOLICITUD PARA EL PAGO DEL APOYO A LA CUENTA BANCARIA DEL FIDEICOMISO APERTURADO</t>
  </si>
  <si>
    <t>ESCRITO LIBRE DONDE SE MANIFIESTE LA FALTA DE RECURSOS PARA CONSTITUIR GARANTÍAS.</t>
  </si>
  <si>
    <t>ESTADOS FINANCIEROS DE LOS 3 EJERCICIOS ANTERIORES AL TRÁMITE DELA APOYO.</t>
  </si>
  <si>
    <t>IDENTIFICACIÓN OFICIAL.</t>
  </si>
  <si>
    <t>INFORME DEL EVENTO.</t>
  </si>
  <si>
    <t>INSTRUCCIÓN DE LA LIBERACIÓN DE LA GARANTÍA.</t>
  </si>
  <si>
    <t>LISTADO CON LOS DATOS BÁSICOS DE LAS PERSONAS A QUIENES SE LES PROPORCIONÓ INFORMACIÓN SOBRE LOS APOYOS, PROGRAMAS Y PRODUCTOS QUE OFRECE LA FND.</t>
  </si>
  <si>
    <t>NOTIFICACIÓN DE DISPERSIÓN DEL PAGO DE LA MINISTRACIÓN.</t>
  </si>
  <si>
    <t xml:space="preserve">NOTIFICACIÓN DE LA APLICACIÓN DEL APOYO EMITIDO POR EL FIDUCIARIO A LA GRFPN. </t>
  </si>
  <si>
    <t>NOTIFICACIÓN DEL BENEFICIARIO A LA INSTANCIA RECEPTORA (TRAS HABER PAGADO TOTALMENTE EL CRÉDITO)</t>
  </si>
  <si>
    <t>OFICIO DE AUTORIZACIÓN DE LIBERACIÓN DE RETIRO DEL RECURSO DEL FIDEICOMISO.</t>
  </si>
  <si>
    <t>OFICIO DE SOLICITUD DE APLICACIÓN DEL APOYO EMITIDO POR LA GRFPN AL FIDUCIARIO.</t>
  </si>
  <si>
    <t>OFICIO DE SOLICITUD DE AUTORIZACIÓN DEL APOYO.</t>
  </si>
  <si>
    <t>OFICIO DE SOLICITUD DE LIBERACIÓN DEL APOYO.</t>
  </si>
  <si>
    <t>OFICIO DE SOLICITUD DE SUFICIENCIA PRESUPUESTAL DEL APOYO.</t>
  </si>
  <si>
    <t>OFICIO DE SOLICITUD PARA LA LIBERACIÓN DE LA GARANTÍA DE LA INSTANCIA RECEPTORA AL FIDUCIARIO.</t>
  </si>
  <si>
    <t>PLAN DE ESTUDIOS Y CRONOGRAMA.</t>
  </si>
  <si>
    <t>PLAN DE FORTALECIMIENTO.</t>
  </si>
  <si>
    <t>PODER NOTARIAL DE REPRESENTANTE LEGAL.</t>
  </si>
  <si>
    <t xml:space="preserve">PODER Y AUTORIZACIÓN PARA VERIFICAR POSIBLES QUEBRANTOS (ANEXO 8). </t>
  </si>
  <si>
    <t>PRESUPUESTO DEL APOYO.</t>
  </si>
  <si>
    <t>PROGRAMA DE TRABAJO.</t>
  </si>
  <si>
    <t>PROGRAMA DEL EVENTO.</t>
  </si>
  <si>
    <t>RECIBO DEL BENEFICIARIO (ANEXO 4).</t>
  </si>
  <si>
    <t>RECIBO PARA LA APLICACIÓN Y RECEPCIÓN DE RECURSOS. (ANEXO 5).</t>
  </si>
  <si>
    <t>RESPUESTA DE LA SHCP SOBRE EL QUEBRANTO O CASTIGO DEL BENEFICIARIO.</t>
  </si>
  <si>
    <t>SOLICITUD DE APOYO.</t>
  </si>
  <si>
    <t>SOLICITUD DE LA INSTANCIA RECEPTORA PARA LA LIBERACIÓN DE LA GARANTÍA A LA GRFPN.</t>
  </si>
  <si>
    <t>SOLICITUD DEL BENEFICIARIO DE LIBERACIÓN DE RETIRO DEL RECURSO DEL FIDEICOMISO.</t>
  </si>
  <si>
    <t>VERIFICACIÓN ANTE EL SAT DEL COMPROBANTE FISCAL.</t>
  </si>
  <si>
    <t>VO.BO. ELECTRÓNICO, EMITIDO POR LA GSNPA O POR LA GRFPN.</t>
  </si>
  <si>
    <t>OTROS</t>
  </si>
  <si>
    <t>SIN AREAS DE OPORTUNIDAD</t>
  </si>
  <si>
    <t>GABRIELA PATRICIA VILLALTA GALVAN</t>
  </si>
  <si>
    <t>JOSE ISABEL CLAUDIO MONTES</t>
  </si>
  <si>
    <t>S/A</t>
  </si>
  <si>
    <t>CONTINÚA</t>
  </si>
  <si>
    <t>INTEGRACIÓN DE EXPEDIENTES PARA LA SOLICITUD DE CRÉDITO.</t>
  </si>
  <si>
    <t>CAPACITACIÓN O CONSULTORÍA PARA EL DISEÑO Y PROFESIONALIZACIÓN DE LAS ER Y EIF</t>
  </si>
  <si>
    <t>EQUIPAMIENTO DE ER Y EIF.</t>
  </si>
  <si>
    <t>SERVICIOS TECNOLÓGICOS PARA CORRESPONSALES O VENTANILLAS DE ATENCIÓN.</t>
  </si>
  <si>
    <t>CALIFICACIÓN DE LAS EIF.</t>
  </si>
  <si>
    <t>DESARROLLO Y FORTALECIMIENTO INTEGRAL DE LAS EIF.</t>
  </si>
  <si>
    <t>AFILIACIÓN DE LAS EIF A ASOCIACIONES DEL SECTOR FINANCIERO.</t>
  </si>
  <si>
    <t>EVENTOS FINANCIEROS O DE DESARROLLO RURAL.</t>
  </si>
  <si>
    <t>CONTRATACIÓN DE UNA NUEVA LÍNEA DE CRÉDITO DE LAS EIF CON LA FINANCIERA.</t>
  </si>
  <si>
    <t>FORTALECIMIENTO PARA ATENCIÓN A PEQUEÑOS PRODUCTORES DE LAS EIF ACREDITADAS.</t>
  </si>
  <si>
    <t>BECAS PARA ESTUDIOS DE POSGRADO.</t>
  </si>
  <si>
    <t>CURSOS, TALLERES DE CAPACITACIÓN Y DIPLOMADOS EN ÁREAS ADMINISTRATIVAS, TÉCNICAS Y FINANCIERAS.</t>
  </si>
  <si>
    <t>ATENCIÓN DE PROYECTOS PRIORITARIOS CONCERTADOS.</t>
  </si>
  <si>
    <t>CONSTITUCIÓN Y OPERACIÓN DE UNIDADES DE FOMENTO Y DESARROLLO ECONÓMICO Y FINANCIERO.</t>
  </si>
  <si>
    <t>FONDO DE GARANTÍAS LÍQUIDAS SIMPLES.</t>
  </si>
  <si>
    <t>GARANTÍAS LÍQUIDAS CAPITALIZABLES.</t>
  </si>
  <si>
    <t>REDUCCIÓN DEL COSTO FINANCIERO.</t>
  </si>
  <si>
    <t>TRÁMITES LEGALES Y ADMINISTRATIVOS.</t>
  </si>
  <si>
    <t>ESTADOS FINANCIEROS DICTAMINADOS.</t>
  </si>
  <si>
    <t>REACTIVACIÓN DE LA CAPACIDAD PRODUCTIVA.</t>
  </si>
  <si>
    <t>REDUCCIÓN DEL REMANENTE DEL SALDO DE CRÉDITO AFECTADO.</t>
  </si>
  <si>
    <t>FECHA DEL EVENTO</t>
  </si>
  <si>
    <t xml:space="preserve"> SIPRO O SOLICITUD </t>
  </si>
  <si>
    <t>NUMERO DE CREDITO ASOCIADO</t>
  </si>
  <si>
    <t>COORDINACION REGIONAL</t>
  </si>
  <si>
    <t>CENTRO OCCIDENTE</t>
  </si>
  <si>
    <t>CORPORATIVA</t>
  </si>
  <si>
    <t>NOROESTE</t>
  </si>
  <si>
    <t>NORTE</t>
  </si>
  <si>
    <t>SUR</t>
  </si>
  <si>
    <t>SURESTE</t>
  </si>
  <si>
    <t>GRANJA BARBOSA SPR DE RI</t>
  </si>
  <si>
    <t>DE ACUERDO A LA RECEPCIÓN DE LA SOLITUD (06-SEP-2017), NO ENTREGÓ EL CUMPLIMIENTO DE OBLIGACIONES DEL INFONAVIT, CONFORME AL NUMERAL 6 DE LAS REGLAS DE OPERACIÓN SE LE CONCEDEN 7 DÍAS HÁBILES PARA COMPLEMENTAR LA INFORMACIÓN, SIN EMBARGO, EL DOCUMENTO DEL INFONAVIT (18-SEP-2017) EXCEDE DE LOS 7 DÍAS HÁBILES, POR TAL MOTIVO DEBIÓ RECHAZARSE LA SOLICITUD</t>
  </si>
  <si>
    <t>LA CORRESPONDIENTE A ZARAGOZA MARTÍNEZ JOSÉ RICARDO ES ILEGIBLE</t>
  </si>
  <si>
    <t>NO SE ENCONTRÓ EL DOCUMENTO EN EL EXPEDIENTE.
CABE ACLARAR QUE EN EL VO. BO. ELECTRÓNICO SE MARCÓ COMO ENTREGADO.</t>
  </si>
  <si>
    <t>NO SE ENCONTRÓ EL DOCUMENTO EN EL EXPEDIENTE.</t>
  </si>
  <si>
    <t>LA CORRESPONDIENTE AL PROVEEDOR OFFIHOME SA DE CV, ES DE FECHA 02-JUN-2017 Y EN LA MISMA SE INDICA QUE TIENE VIGENCIA DE 30 DÍAS CALENDARIO, POR LO QUE A LA FECHA DE PRESENTACIÓN DE LA SOLICITUD NO ESTARÍA VIGENTE.</t>
  </si>
  <si>
    <t>LA CORRESPONDIENTE AL PROVEEDOR FRANCISCO JAVIER CASTELLANOS RODRIGUEZ, ES DE FECHA 02-JUN-2017 Y EN LA MISMA SE INDICA QUE TIENE VIGENCIA DE 30 DÍAS , POR LO QUE A LA FECHA DE PRESENTACIÓN DE LA SOLICITUD NO ESTARÍA VIGENTE.</t>
  </si>
  <si>
    <t>NO SE LOCALIZÓ LA CORRESPONDIENTE AL PROVEEDOR OFFIHOME SA DE CV</t>
  </si>
  <si>
    <t xml:space="preserve">NO SE LOCALIZÓ EN EL EXPEDIENTE </t>
  </si>
  <si>
    <t>SE RECIBIÓ FUERA DEL PLAZO QUE INDICAN LAS REGLAS DE OPERACIÓN, "7 DÍAS HÁBILES DE ANTICIPACIÓN A LA FECHA DE INICIO DEL EVENTO"</t>
  </si>
  <si>
    <t>NO EXISTE EVIDENCIA DE LA FECHA QUE EL BENEFICIARIO ENTREGÓ LAS PRESENTACIONES O DOCUMENTOS GENERADOS EN EL EVENTO, LO CUAL SE REQUIERE PARA VALIDAR QUE LOS ENTREGÓ DENTRO DE LOS 10 DÍAS HÁBILES POSTERIORES A LA FINALIZACIÓN DEL EVENTO.
ASIMISMO, ALGUNAS PRESENTACIONES TIENEN FECHA DEL 13-DIC-2017 POR LO CUAL EXCEDE DE LOS 10 DÍAS HÁBILES</t>
  </si>
  <si>
    <t>PROMOTORA PARA EL DESARROLLO DEL CAMPO SA DE CV SOFOM ENR</t>
  </si>
  <si>
    <t>PROCACH SPR DE RI</t>
  </si>
  <si>
    <t>LA CORRESPONDIENTE AL PROVEEDOR GASCA GÓMEZ BERENICE ES ILEGIBLE</t>
  </si>
  <si>
    <t>EN LA REVISION ELECTRÓNICA SE APRECIA QUE LA FIRMA DEL BENEFICIARIO NO ES AUTÓGRAFA.</t>
  </si>
  <si>
    <t>EXISTE DIFERENCIA ENTRE LA COTIZACION Y LA CLAUSULA 5a Y 6a DEL CONTRATO , EN CUANTO AL EL COSTO TOTAL DEL SERVICIO. 
ASIMISMO LA FECHA DE SUSCRIPCION ES ANTERIOR A LA RECEPCION D ELA SOLICITUD Y AUTORIZACION DEL APOYO LO CUAL ES INCONGRUENTE.</t>
  </si>
  <si>
    <t>EL CORRESPONDIENTE A LA 1RA MINISTRACIÓN, CONTIENE ERROR YA QUE INDICA FECHA DE LA SOLICITUD 25-ABR-2016</t>
  </si>
  <si>
    <t>EL CORRESPONDIENTE A LA 2DA MINISTRACIÓN, CONTIENE ERROR YA QUE INDICA FECHA DE LA SOLICITUD 25-ABR-2016</t>
  </si>
  <si>
    <t>122700000530000013</t>
  </si>
  <si>
    <t xml:space="preserve">FINANCIERA NACIONAL DE DESARROLLO AGROPECUARIO RURAL FORESTAL Y PESQUERO  </t>
  </si>
  <si>
    <t>FINANCIERA BANANERA PACIFICO CENTRO SA DE CV SOFOM ENR</t>
  </si>
  <si>
    <t>RAMIREZ MEDINA ROSALIO</t>
  </si>
  <si>
    <t>122700000530000002</t>
  </si>
  <si>
    <t>EN EL EXPEDIENTE NO SE LOCALIZA EL DOCUMENTO DE VERIFICACIÓN CORRESPONDIENTE.</t>
  </si>
  <si>
    <t>EN EL EXPEDIENTE NO SE LOCALIZA EL DOCUMENTO CORRESPONDIENTE.</t>
  </si>
  <si>
    <t>EN EL EXPEDIENTE NO SE LOCALIZA EL DOCUMENTO.</t>
  </si>
  <si>
    <t>ES ILEGIBLE Y AL PARECER FALTA UNA FIRMA</t>
  </si>
  <si>
    <t>UNION GANADERA REGIONAL DE PORCICULTORES DE GUANAJUATO</t>
  </si>
  <si>
    <t>LOYA MELENDEZ JOSE LUIS</t>
  </si>
  <si>
    <t>PIEDRA VALENZUELA IRMA</t>
  </si>
  <si>
    <t>ACUÑA ACUÑA JOSE MANUEL</t>
  </si>
  <si>
    <t xml:space="preserve">ZACATECAS </t>
  </si>
  <si>
    <t>GRUPO CONSULTOR PARA LA MICROEMPRESA S</t>
  </si>
  <si>
    <t>EL NOMBRE DEL SOLICITANTE ESTÁ INCOMPLETO (FALTA DE GUANAJUATO)</t>
  </si>
  <si>
    <t>EL NOMBRE DEL SOLCDITANTE ESTÁ INCOMPLETO (FALTA DE GUANAJUATO)</t>
  </si>
  <si>
    <t>ES DEL 7 DE JUNIO, POSTERIOR A LA SOLICITUD DEL 28 DE MARZO</t>
  </si>
  <si>
    <t>UNION DE CREDITO AGRICULTORES DE CUAUHTEMOC SA DE CV</t>
  </si>
  <si>
    <t>RODRIGUEZ ZAMARRON JUAN MANUEL</t>
  </si>
  <si>
    <t>ACUERDO DEL SUBCOMITÉ, EL OFICIO  SCAPEIFMR/CRCO/136/2017 CON FECHA DEL 17 DE OCT 17, TIENE INCORRECTO EL MONTO DEL APOYO DICE $247,511.00  QUE ES EL TOTAL DEL PROYECTO, CUANDO EL APOYO CORRESPONDE A  $222,759.90</t>
  </si>
  <si>
    <t>SE PRESENTAN DOS, UNO CON FECHA 12 DE OCTUBRE Y OTRO 16 DE OCT DONDE NO SE JUSTIFICA EL MOTIVO DEL DESFASE, DADO A QUE LE ATRIBUYE LA ENTREGA TARDÍA EN LAS COTIZACIONES, RESULTA INCONGRUENTE DADO A QUE LAS MISMAS SE PRESENTAN CON FECHA ANTERIOR A LA ENTREGA DE LA SOLICITUD.ADEMAS DE PRESENTAR MAL EL NOMBRE DE LA INSTACIA A LA QUE QUEDARÁ SU RESOLUCIÓN, DICE DIRECCIÓN EJECUTIVA DE INTERMEDIARIOS FINANCIEROS RURALES, CUANDO ES DIRECCIÓN EJECUTIVA DE PROMOCIÓN DE NEGOCIOS CON IFR, Y SE PRESENTA CON SELLO DE RECEPCIÓN  PRACTICAMENTE UN MES DESPUÉS (13-NOV-17)</t>
  </si>
  <si>
    <t>ILEGIBLE. POR LO QUE AL PARECER TIENE FECHA QUE EXCEDE LOS 20 DÍAS DE AUTORIZACIÓN, DADO A QUE NO SE ESTÁ JUSTIFICANDO EL RETRASO. LA FECHA QUE SE PERCIBE SIN CLARIDAD ES 27 DE OCT 2017</t>
  </si>
  <si>
    <t>SE PRESENTAS DOS OFICIOS, EL PRIMERO ENVIADO POR EL AGENTE DE CRÉDITO RURAL DE IRAPUATO, AL GERENTE REGIONAL DE FOMENTO Y PROMOCIÓN DE NEGOCIOS, CONFECHA DEL 18 DE OCT LO CUAL ES ANTERIOR A LA AUTORIZACIÓN DEL APOYO POR PARTE DE LA DEPNIFR, Y TIENE SELLO DE RECEPCIÓN DEL 30-0CT-17, EL SEGUNDO OFICIO; CON FECHA DE 25 DE OCTUBRE 2017  DIRIGIDO A LA DEPNIFR, QUE POR LO ILEGIBLE DE LA AUTORIZACIÓN, PARECE TAMBIÉN ANTERIOR A LA MISMA.</t>
  </si>
  <si>
    <t>NO SE ENCUENTRA EN EL EXPEDIENTE</t>
  </si>
  <si>
    <t xml:space="preserve">CON FECHA DEL AÑO ANTERIOR (24-NOV-15) SE UTILIZÓ FORMATO "ANEXO 17" QUE NO CORRESPONDE A LAS RO QUE LE APLICAN, Y DONDE SE INDICA QUE EL BENEFICIARIO PUEDE APLICAR PARA PROGRAMAS DIFERENTES AL  DEL 2016. </t>
  </si>
  <si>
    <t>SE REFIERE AL PROGRAMA CON EL NOMBRE ANTERIOR DE LAS RO QUE LE APLICAN</t>
  </si>
  <si>
    <t>NO SE ENCUENTRA EL RECIBO OFICIAL COMO LO INDICAN LAS RO 8.3.3.4. SE PRESENTA EN SU LUGAR  EL ANEXO 4 CON FECHA DE RECEPCIÓN DEL APOYO INCORRECTA  (15-SEP-16). SIN  SELLO, CON EL NOMBRE DEL PROGRAMA DEL APOYO Y APOYO INCORRECTO Y FALTANDO LA LEYENDA DE "ESTE APOYO ES PÚBLICO, AJENO..."</t>
  </si>
  <si>
    <t>AGRICOLA NUEVA LAGUNA SPR DE RI</t>
  </si>
  <si>
    <t>CASTILLO MORALES ERNESTO</t>
  </si>
  <si>
    <t>UNION DE CREDITO DEL COMERCIO SERVICIOS Y TURISMO DEL SURESTE SA DE CV</t>
  </si>
  <si>
    <t>DESHIDRATADOS EL CULTIVO SA DE CV</t>
  </si>
  <si>
    <t xml:space="preserve">CON RESPECTO AL PROVEEDOR JOSE ANGEL MURO DURAN LA FACTURA NO COINCIDE CON COTIZACION Y PRESUPUESTO YA QUE REFIERE A DOS PIEZAS Y MODELOS DIFERENTES Y TERMINA SIENDO SOLO UNA PIEZA </t>
  </si>
  <si>
    <t>NO SE ENCONTRO RECIBO OFICIAL DEL BENEFICIARIO</t>
  </si>
  <si>
    <t>NO SE ENCONTRO LA VERIFICACION CORRESPONDIENTE A LA FACTURA 007 A</t>
  </si>
  <si>
    <t>NO SE DEMUESTRA QUE LOS PROVEEDORES PUEDAN PRESTAR LOS SERVICIOS CONTRATADOS YA QUE NO SE LOCALIZARON LAS ACTIVIDADES ECONOMICAS</t>
  </si>
  <si>
    <t>NO.</t>
  </si>
  <si>
    <t>FOLIO DON RU
o SIPRO</t>
  </si>
  <si>
    <t>CR</t>
  </si>
  <si>
    <t>ATENDIDAS</t>
  </si>
  <si>
    <t>PARCIALMENTE</t>
  </si>
  <si>
    <t>SIN AREAS DE OPRTUNIDAD</t>
  </si>
  <si>
    <t>PENDIENTES</t>
  </si>
  <si>
    <t>Pagada</t>
  </si>
  <si>
    <t>CENTRO - OCCIDENTE</t>
  </si>
  <si>
    <t>ASOCIACION AGRICOLA LOCAL DE IXTLAHUACAN DEL RIO MUNICIPIO DEL MISMO NOMBRE DEL ESTADO DE JALISCO PRODUCTORES DE MAIZ Y FRIJOL</t>
  </si>
  <si>
    <t>FINANCIERA PAQUIME SA DE CV SOFOM ENR</t>
  </si>
  <si>
    <t>CHAIDEZ RODRIGUEZ AMADOR</t>
  </si>
  <si>
    <t>TORRES VAZQUEZ TOMAS</t>
  </si>
  <si>
    <t>PRISMA RURAL CONSULTORES SA DE CV</t>
  </si>
  <si>
    <t>VALDES VEGA ERIBERTO</t>
  </si>
  <si>
    <t>JIMENEZ LOPEZ CHRISTIAN ARNOLDO</t>
  </si>
  <si>
    <t>UNION DE CREDITO DE LA MIXTECA SA DE CV</t>
  </si>
  <si>
    <t>ASOCIACION DE PEQUEÑOS PROPIETARIOS Y EJIDATARIOS CAÑEROS DEL INGENIO HERMENEGILDO GALEANA AC</t>
  </si>
  <si>
    <t>REYES GARCIA CYNTHIA ITZEL</t>
  </si>
  <si>
    <t>CONSEJO MEXICANO DE UNIONES DE CREDITO AC</t>
  </si>
  <si>
    <t>ASOCIACION GANADERA LOCAL GENERAL RIO SA</t>
  </si>
  <si>
    <t>AMAFER COMERCIALIZADORA GUERRERO SPR D</t>
  </si>
  <si>
    <t>APOYO PARA EVENTOS FINANCIEROS O DE DESARROLLO RURAL</t>
  </si>
  <si>
    <t>APOYO DE CAPACITACION O CONSULTORIA PARA EL DISEÑO Y PROFESIONALIZACION DE LAS ER Y EIF</t>
  </si>
  <si>
    <t>APOYO PARA EL EQUIPAMIENTO DE ER Y EIF</t>
  </si>
  <si>
    <t>INTEGRACION DE EXPEDIENTES PARA LA SOLICITUD DE CREDITO</t>
  </si>
  <si>
    <t>CURSOS TALLERES DE CAPACITACION Y DIPLOMADOS EN AREAS ADMINISTRATIVAS TECNICAS Y FINANCIERAS</t>
  </si>
  <si>
    <t>APOYO PARA LA CONTRATACION DE UNA NUEVA LINEA DE CREDITO CON LA FINANCIERA</t>
  </si>
  <si>
    <t>APOYO PARA GARANTIAS LIQUIDAS CAPITALIZABLES</t>
  </si>
  <si>
    <t>No. Crédito</t>
  </si>
  <si>
    <t>N/A</t>
  </si>
  <si>
    <t>612700001110000009</t>
  </si>
  <si>
    <t>319700000930000015</t>
  </si>
  <si>
    <t>COMENTARIOS GSNPA</t>
  </si>
  <si>
    <t>EL COMPROBANTE FISCAL QUE AMPARA EL MONTO DEL APOYO (FACTURA 24), CONTIENE ERROR, TODA VEZ QUE SE DESGLOSÓ EL IVA, EL SUB TOTAL Y MONTO TOTAL DEBIERA SER $70,050.08</t>
  </si>
  <si>
    <t>LOS COMPROBANTES FISCALES NO AMPARAN EL MONTO TOTAL DEL PROYECTO, YA QUE LA FACTURA CON FOLIO 22 DE FECHA 08-AGO-2017 POR UN MONTO DE $21,000.00 EN LA VERIFICACION DEL SAT SE ENCONTRÓ CANCELADA</t>
  </si>
  <si>
    <t>LA FECHA DE LA AUTORIZACION DEL COMITÉ ES ANTERIOR (09-MAY-2017), A LA FECHA DEL VISTO BUENO (24-MAY-2017) Y A LA FECHA DE LA SOLICITUD DE AUTORIZACIÓN (24-MAY-2017)</t>
  </si>
  <si>
    <t>FALTA DOCUMENTO QUE ACREDITE QUE PERTENECE A LA RED DE LA FINANCIERA, DE ACUERDO A LAS REGLAS DE OPERACIÓN EN EL NUMERAL 8.3.3.3. ULTIMO PÁRRAFO</t>
  </si>
  <si>
    <t>EN EL PROVEEDOR OFFICE DEPOT INDICA SÓLO EQUIPO DE COMPUTO, SIN EMBARGO EN LA COTIZACIÓN PRESENTADA SE CONSIDERÓ DENTRO DEL TOTAL LA ADQUISICIÓN MOBILIARIO (11 SILLAS)</t>
  </si>
  <si>
    <t>LA CORRESPONDIENTE AL PROVEEDOR PORFIRIO JONATHAN LUEVANO ARGUELLES ES ILEGIBLE.</t>
  </si>
  <si>
    <t>EL CORRESPONDIENTE AL DE EL 24 AGO 17 ES ILEGIBLE (CADENA Y SELLO DIGITAL)</t>
  </si>
  <si>
    <t>SE PRESENTÓ LA CONSULTA DEL BURO DE CRÉDITO EL CUAL ES ILEGIBLE</t>
  </si>
  <si>
    <t xml:space="preserve">NO SE INDICA EL COSTO UNITARIO CONFORME AL MANUAL DE POLITICAS DE PROCEDIMIENTOS DE OPERACIÓN DEL PROGRAMA DE CAPACITACION PARA PRODUCTORES E INTERMEDIARIOS FINANCIEROS RURALES  NUMERAL 5.1.6. </t>
  </si>
  <si>
    <t>ESTA ELABORADO EN PAPEL CON MEMBRETE DE LA FINANCIERA Y DE LA SHCP.
ASIMISMO, EXISTE INCONGRUENCIA TODA VEZ QUE CONFORME A LA CLAUSULA CUARTA INCISO b), INDICA 90 DÍAS NATURALES COMO PLAZO MÁXIMO A PARTIR DE LA CELEBRACIÓN DE DICHO CONTRATO, POR LO QUE DEBIÓ CONCLUIRSE EL 23-DIC-2016 Y EL APOYO SE PAGÓ HASTA EL 07-AGO-2017.</t>
  </si>
  <si>
    <t>PF1 PRESENTADA, NO CORRESPONDE CON EL NUM DE CRÉDITO ASOCIADO AL APOYO (INDICADO EN LA SOLICITUD), LO CUAL AFECTARÍA EL  PORCENTAJE Y POR LO TANTO MONTO DEL APOYO AL QUE TIENE ACCESO RO 8.3.2. Y MANUAL 5.2.1.</t>
  </si>
  <si>
    <t>NO SE ENCUENTRA EN EL EXPEDIENTE  LA FACTURA DEL PRESTADOR DE SERVICIOS.</t>
  </si>
  <si>
    <t>LA CONSULTA DEL BURÓ DE CRÉDITO PRESENTADA, CORRESPONDE A AGOSTO DEL 2016, DEBIÓ HABERSE SOLICITADO PREVIO AL PAGO (07-AGO-17) CONFORME AL MANUAL 5.1.14.</t>
  </si>
  <si>
    <t>EN LA PRIMER TABLA DEL PRESUPUESTO NO SE INDICAN  LOS NOMBRES DE LOS PROVEEDORES.</t>
  </si>
  <si>
    <t>NO SE ENCUENTRA EN EL EXPEDIENTE, EL CUAL SE REQUIERE PARA VALIDAR LO INDICADO EN LAS REGLAS DE OPERACIÓN EN EL NUMERAL 8.3.5.3 TERCER PÁRRAFO</t>
  </si>
  <si>
    <t>EXISTE DIFERENCIA EN EL NUMERO TOTAL DE HORAS RESPECTO AL PLAN DE ESTUDIOS Y LA COTIZACION YA QUE INDICAN 100  Y 120 HORAS RESPECTIVAMENTE</t>
  </si>
  <si>
    <t>SEGUNDO PÁRRAFO INDICA QUE EL SOLCITANTE CUENTA CON OPINIÓN FAVORABLE DEL SAT. SIN EMBARGO, NO SE ENCONTRÓ DICHO DOCUMENTO EN EL EXPEDIENTE.</t>
  </si>
  <si>
    <t>EXISTE DIFERENCIA ENTRE LA COTIZACIÓN Y EL PRESUPUESTO, TODA VEZ QUE EN LA PRIMERA NO SE COBRA IVA, Y EN LA SEGUNDA SI SE DESGLOSA EL IVA.</t>
  </si>
  <si>
    <t>NO SE LOCALIZA EN EL EXPEDIENTE EL DOCUMENTO EMITIDO POR LA INSTANCIA DE AUTORIZACIÓN DEL CRÉDITO EL CUAL SOPORTE LA NECESIDAD DE LA EIF PARA INCREMENTAR SU CAPITAL SOCIAL PARA CONTRATAR UNA NUEVA LÍNEA DE CRÉDITO, DE ACUERDO A LO INDICADO EN EL MANUAL DE POLITICAS Y PROCEDIMIENTOS DE OPERACIÓN DEL PROGRAMA DE CAPACITACIÓN  PARA PRODUCTORES E INTERMEDIARIOS FINANCIEROS RURALES EN EL NUMERAL 5.4.1 INCISO a)</t>
  </si>
  <si>
    <t>CON RESPECTO AL PROVEEDOR COMERCIALIZADORA CASFER SA DE CV LA FACTURA NO COINCIDE CON COTIZACION Y PRESUPUESTO EN UNIDADES Y COSTO UNITARIO.</t>
  </si>
  <si>
    <t>LA FACTURA DEL PROVEEDOR COMERCIALIZADORA CASA SA DE CV SE EXPIDIO POSTERIOR A LOS DIEZ DIAS DEL OTORGAMIENTO DEL RECURSO, CONFORME SE INDICA EN EL NUMERAL 8.3.5.3 DE LAS REGLAS DE OPERACIÓN</t>
  </si>
  <si>
    <t>NO SE ENCONTRÓ EL DOCUMENTO EN EL EXPEDIENTE</t>
  </si>
  <si>
    <t>NO SE ENCONTRO DOCUMENTO</t>
  </si>
  <si>
    <t>NO SE ENCONTRÓ EN EL EXPEDIENTE EL DOCUMENTO</t>
  </si>
  <si>
    <t>EL FORMATO PRESENTADO EN EL PRESUPUESTO CONTIENE ERROR, YA QUE INDICA "RECURSOS PRESUPUESTALES PAUPC", EL CUAL YA NO ES VIGENTE.
ASIMISMO, EN LAS COLUMNAS DE COSTO TOTAL Y RECURSOS PRESUPUESTALES, SE DUPLICAN LOS MONTOS DE LOS CONCEPTOS, DE TAL FORMA QUE AL SUMARSE NO CORRESPONDERÍA A LA CANTIDAD TOTAL</t>
  </si>
  <si>
    <t>CONTIENE ERROR, YA QUE INDICA QUE SE RECIBIÓ EL RECURSO EL 15-FEB-2017 Y DE ACUERDO AL COMPROBANTE DE DISPERSIÓN EL APOYO SE RECIBIÓ EL 06-FEB-2017</t>
  </si>
  <si>
    <t>SE ANEXA COMO DOCUMENTACIÓN COMPROBATORIA, UN LISTADO CON 37 ASISTENTES, SIN EMBARGO EL APOYO SOLICITADO FUE PARA 45 PERSONAS, POR LO QUE NO SE ACREDITA EL TOTAL DE PARTICIPANTES.</t>
  </si>
  <si>
    <t>SE INDICA ERRONEAMENTE LA ASISTENCIA DE 45 PERSONAS "ACREDITADAS" CUANDO LO CORRECTO DEBIERA SER "PERSONAL DE LA FND" .
ASIMISMO, EN LA EVIDENCIA FOTOGRÁFICA, NO SE VISUALIZAN LOS CONCEPTOS PAGADOS DE COMIDA Y COFFEE BREAK, DE ACUERDO A LO INDICADO EN EL NUMERAL 8.4.5 DE LAS REGLAS DE OPERACION</t>
  </si>
  <si>
    <t>EN LA EVIDENCIA FOTOGRÁFICA, NO SE VISUALIZAN LOS CONCEPTOS PAGADOS DE COMIDA Y HOSEDAJE, DE ACUERDO A LO INDICADO EN EL NUMERAL 8.4.5 DE LAS REGLAS DE OPERACION</t>
  </si>
  <si>
    <t>EL OFICIO DE SOLICITUD DE AUTORIZACIÓN DEL APOYO DEL SUB COMITÉ DE CAPACITACIÓN, ES DE FECHA ANTERIOR (25-ABR-2017), A LA DEL DICTAMEN DE ELEGIBILIDAD Y VO BO (26-ABR-2017), LO CUAL ES INCONGRUENTE.</t>
  </si>
  <si>
    <t>LAS LÁMINAS DE LA PRESENTACIÓN CONTIENEN EN LA PARTE SUPERIOR DERECHA FECHA POSTERIOR (12-ABR-2018), A LA DEL EVENTO, LO CUAL NO CUMPLE CON LO ESTABLECIDO EN EL NUMERAL 8.4.4 ANTEPENÚLTIMO PÁRRAFO DE LAS REGLAS DE OPERACIÓN</t>
  </si>
  <si>
    <t>DE ACUERDO A LAS REGLAS DE OPERACIÓN, EL INFORME DEL EVENTO DEBERÁ CONTENER EVIDENCIA FOTOGRÁFICA EN LA CUAL SE VISUALICEN LOS CONCEPTOS PAGADOS (HOSPEDAJE Y ALIMENTACIÓN), MISMOS QUE EN LAS FOTOGRAFÍAS ANEXAS NO SE CUMPLE</t>
  </si>
  <si>
    <t>EL DOCUMENTO TIENE FECHA DE SUSCRIPCION DE MAS DE UN AÑO (27-MZO-2016)</t>
  </si>
  <si>
    <t>EL COMPROBANTE FISCAL QUE AMPARA LA 1RA MINISTRACION DEL APOYO (FACTURA 5), CONTIENE ERROR, TODA VEZ QUE SE DESGLOSÓ EL IVA Y EL SUB TOTAL, EL MONTO TOTAL DEBIERA SER $30,000.00</t>
  </si>
  <si>
    <t>EL COMPROBANTE FISCAL QUE AMPARA LA 2DA MINISTRACION DEL APOYO (FACTURA 7), CONTIENE ERROR, TODA VEZ QUE SE DESGLOSÓ EL IVA Y EL SUB TOTAL, EL MONTO TOTAL DEBIERA SER $30,000.00</t>
  </si>
  <si>
    <t>ES DE FECHA 07-MZO-2018, Y EN ELLA SE INDICA EN LOS RESULTADOS OBTENIDOS QUE EL BENEFICIARIO LIQUIDÓ LA APORTACION EN ESPECIE, LO CUAL ES INCORRECTO.
ASIMSIMO SEÑALA QUE LA FND HA LIQUIDADO EN SU TOTALIDAD AL PS EL APOYO AUTORIZADO, LO CUAL ES INCORRECTO.
POR OTRA PARTE SE INDICA QUE EL PS HACE CONSTAR QUE RECIBIO LOS PAGOS CORRESPONDIENTES A CADA MINISTRACIÓN, LO CUAL ES INCORRECTO.
TODOS ESTOS EVENTOS FUERON POSTERIORES AL 07-MZO-2018</t>
  </si>
  <si>
    <t>NO SE LOCALIZÓ EN EL EXPEDIENTE EL COMPROBANTE FISCAL EMITIDO POR EL BENEFICIARIO A FAVOR DE LA FND, DE ACUERDO AL NUMERAL 8.3.3.4 DE LAS REGLAS DE OPERACIÓN. EN SU LUGAR SE ENCONTRÓ ANEXO 4 EL CUAL NO APLICA PARA PERSONAS MORALES.</t>
  </si>
  <si>
    <t>LA CARTA ES DEL 04-ENE-2018, A DICHA FECHA YA SE HABÍA DISPERSADO EL TOTAL DEL APOYO (1RA Y 2DA MINISTRACIÓN), POR LO QUE EXISTE UNA INCONGRUENCIA ENTRE LAS FECHAS</t>
  </si>
  <si>
    <t>EL COMPROBANTE FISCAL QUE AMPARA EL MONTO DEL APOYO (FACTURA C82), CONTIENE ERROR, TODA VEZ QUE SE DESGLOSÓ EL IVA, EL SUB TOTAL Y MONTO TOTAL DEBIERA SER $19,720.00</t>
  </si>
  <si>
    <t>NO SE ENCONTRÓ DOCUMENTO DEL PROVEEDOR,  EN SU LUGAR SE ENCONTRÓ EL DEL BENEFICIARIO</t>
  </si>
  <si>
    <t>SE ENCONTRARON VARIOS LOS CUALES SON ILEGIBLES</t>
  </si>
  <si>
    <t>FALTA EL ACUERDO DE AUTORIZACIÓN DEL APOYO, DEL SUBCOMITÉ DE CAPACITACIÓN</t>
  </si>
  <si>
    <t>SUASTEGUI HERNANDEZ SAIDA</t>
  </si>
  <si>
    <t>BECA DE ESTUDIOS PARA CURSAR MAESTRIA TECNOLOGICA EN GESTION FINANCIERA PARA EL DESARROLLO RURAL</t>
  </si>
  <si>
    <t>CLASIFICACION DEL AREA DE OPORTUNIDAD
ETAPA</t>
  </si>
  <si>
    <t>ETAPA</t>
  </si>
  <si>
    <t>SOLICITUD</t>
  </si>
  <si>
    <t>COMPROBACIÓN</t>
  </si>
  <si>
    <t>AUTORIZACIÓN</t>
  </si>
  <si>
    <t>MINISTRACIÓN</t>
  </si>
  <si>
    <t>VERIFICAR CON LA GERENCIA</t>
  </si>
  <si>
    <t>TOTAL DE AREAS DE OPORT</t>
  </si>
  <si>
    <t>CYNTHIA IRZEL REYES GARCIA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</si>
</sst>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0.00_ ;\-#,##0.00\ "/>
    <numFmt numFmtId="165" formatCode="dd\-mmm\-yyyy"/>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sz val="8"/>
      <color theme="1"/>
      <name val="Calibri"/>
      <family val="2"/>
      <scheme val="minor"/>
    </font>
    <font>
      <b/>
      <sz val="8"/>
      <color theme="1"/>
      <name val="Calibri"/>
      <family val="2"/>
      <scheme val="minor"/>
    </font>
    <font>
      <b/>
      <sz val="10"/>
      <color theme="3"/>
      <name val="Calibri"/>
      <family val="2"/>
      <scheme val="minor"/>
    </font>
    <font>
      <b/>
      <sz val="8"/>
      <color theme="0"/>
      <name val="Calibri"/>
      <family val="2"/>
      <scheme val="minor"/>
    </font>
    <font>
      <sz val="8"/>
      <color rgb="FF000000"/>
      <name val="Calibri"/>
      <family val="2"/>
      <scheme val="minor"/>
    </font>
    <font>
      <sz val="11"/>
      <color theme="0"/>
      <name val="Calibri"/>
      <family val="2"/>
      <scheme val="minor"/>
    </font>
    <font>
      <sz val="8"/>
      <name val="Calibri"/>
      <family val="2"/>
      <scheme val="minor"/>
    </font>
    <font>
      <sz val="8"/>
      <color theme="0"/>
      <name val="Calibri"/>
      <family val="2"/>
      <scheme val="minor"/>
    </font>
  </fonts>
  <fills count="10">
    <fill>
      <patternFill patternType="none"/>
    </fill>
    <fill>
      <patternFill patternType="gray125"/>
    </fill>
    <fill>
      <patternFill patternType="solid">
        <fgColor theme="6" tint="0.39997558519241921"/>
        <bgColor indexed="64"/>
      </patternFill>
    </fill>
    <fill>
      <patternFill patternType="solid">
        <fgColor theme="6" tint="0.39997558519241921"/>
        <bgColor theme="4" tint="0.79998168889431442"/>
      </patternFill>
    </fill>
    <fill>
      <patternFill patternType="solid">
        <fgColor rgb="FF92D050"/>
        <bgColor indexed="64"/>
      </patternFill>
    </fill>
    <fill>
      <patternFill patternType="solid">
        <fgColor rgb="FF92D050"/>
        <bgColor theme="4" tint="0.79998168889431442"/>
      </patternFill>
    </fill>
    <fill>
      <patternFill patternType="solid">
        <fgColor rgb="FFFF0000"/>
        <bgColor indexed="64"/>
      </patternFill>
    </fill>
    <fill>
      <patternFill patternType="solid">
        <fgColor rgb="FFC00000"/>
        <bgColor indexed="64"/>
      </patternFill>
    </fill>
    <fill>
      <patternFill patternType="solid">
        <fgColor rgb="FF00B050"/>
        <bgColor indexed="64"/>
      </patternFill>
    </fill>
    <fill>
      <patternFill patternType="solid">
        <fgColor theme="0"/>
        <bgColor indexed="64"/>
      </patternFill>
    </fill>
  </fills>
  <borders count="44">
    <border>
      <left/>
      <right/>
      <top/>
      <bottom/>
      <diagonal/>
    </border>
    <border>
      <left style="thin">
        <color rgb="FF00B050"/>
      </left>
      <right/>
      <top style="thin">
        <color rgb="FF00B050"/>
      </top>
      <bottom/>
      <diagonal/>
    </border>
    <border>
      <left/>
      <right/>
      <top style="thin">
        <color rgb="FF00B050"/>
      </top>
      <bottom/>
      <diagonal/>
    </border>
    <border>
      <left/>
      <right style="thin">
        <color rgb="FF00B050"/>
      </right>
      <top style="thin">
        <color rgb="FF00B050"/>
      </top>
      <bottom/>
      <diagonal/>
    </border>
    <border>
      <left style="thin">
        <color rgb="FF00B050"/>
      </left>
      <right style="thin">
        <color rgb="FF00B050"/>
      </right>
      <top style="thin">
        <color rgb="FF00B050"/>
      </top>
      <bottom style="thin">
        <color rgb="FF00B050"/>
      </bottom>
      <diagonal/>
    </border>
    <border>
      <left style="thin">
        <color rgb="FF00B050"/>
      </left>
      <right/>
      <top/>
      <bottom/>
      <diagonal/>
    </border>
    <border>
      <left/>
      <right style="thin">
        <color rgb="FF00B050"/>
      </right>
      <top/>
      <bottom/>
      <diagonal/>
    </border>
    <border>
      <left style="thin">
        <color rgb="FF00B050"/>
      </left>
      <right/>
      <top/>
      <bottom style="thin">
        <color rgb="FF00B050"/>
      </bottom>
      <diagonal/>
    </border>
    <border>
      <left/>
      <right/>
      <top/>
      <bottom style="thin">
        <color rgb="FF00B050"/>
      </bottom>
      <diagonal/>
    </border>
    <border>
      <left/>
      <right style="thin">
        <color rgb="FF00B050"/>
      </right>
      <top/>
      <bottom style="thin">
        <color rgb="FF00B050"/>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rgb="FF00B050"/>
      </left>
      <right style="thin">
        <color rgb="FF00B050"/>
      </right>
      <top/>
      <bottom/>
      <diagonal/>
    </border>
    <border>
      <left style="thin">
        <color rgb="FF00B050"/>
      </left>
      <right style="thin">
        <color rgb="FF00B050"/>
      </right>
      <top style="thin">
        <color rgb="FF00B050"/>
      </top>
      <bottom/>
      <diagonal/>
    </border>
  </borders>
  <cellStyleXfs count="2">
    <xf numFmtId="0" fontId="0" fillId="0" borderId="0"/>
    <xf numFmtId="44" fontId="1" fillId="0" borderId="0" applyFont="0" applyFill="0" applyBorder="0" applyAlignment="0" applyProtection="0"/>
  </cellStyleXfs>
  <cellXfs count="131">
    <xf numFmtId="0" fontId="0" fillId="0" borderId="0" xfId="0"/>
    <xf numFmtId="0" fontId="3" fillId="0" borderId="0" xfId="0" applyFont="1"/>
    <xf numFmtId="0" fontId="5" fillId="0" borderId="4" xfId="0" applyFont="1" applyBorder="1" applyAlignment="1" applyProtection="1">
      <alignment horizontal="center" vertical="center" wrapText="1"/>
      <protection locked="0"/>
    </xf>
    <xf numFmtId="3" fontId="5" fillId="0" borderId="4" xfId="0" applyNumberFormat="1" applyFont="1" applyBorder="1" applyAlignment="1" applyProtection="1">
      <alignment vertical="center" wrapText="1"/>
      <protection locked="0"/>
    </xf>
    <xf numFmtId="15" fontId="5" fillId="0" borderId="4" xfId="0" applyNumberFormat="1" applyFont="1" applyBorder="1" applyAlignment="1" applyProtection="1">
      <alignment horizontal="center" vertical="center"/>
      <protection locked="0"/>
    </xf>
    <xf numFmtId="0" fontId="5" fillId="0" borderId="4" xfId="0" applyFont="1" applyBorder="1" applyAlignment="1" applyProtection="1">
      <alignment horizontal="center" vertical="center" wrapText="1"/>
      <protection hidden="1"/>
    </xf>
    <xf numFmtId="164" fontId="5" fillId="0" borderId="4" xfId="1" applyNumberFormat="1" applyFont="1" applyBorder="1" applyAlignment="1" applyProtection="1">
      <alignment vertical="center"/>
      <protection locked="0"/>
    </xf>
    <xf numFmtId="0" fontId="5" fillId="0" borderId="4" xfId="0" applyFont="1" applyBorder="1" applyAlignment="1" applyProtection="1">
      <alignment vertical="center"/>
      <protection locked="0" hidden="1"/>
    </xf>
    <xf numFmtId="15" fontId="7" fillId="2" borderId="9" xfId="0" applyNumberFormat="1" applyFont="1" applyFill="1" applyBorder="1" applyAlignment="1">
      <alignment horizontal="center" vertical="center"/>
    </xf>
    <xf numFmtId="3" fontId="6" fillId="0" borderId="4" xfId="0" applyNumberFormat="1" applyFont="1" applyBorder="1" applyAlignment="1" applyProtection="1">
      <alignment horizontal="center" vertical="center" wrapText="1"/>
      <protection locked="0"/>
    </xf>
    <xf numFmtId="0" fontId="7" fillId="2" borderId="3" xfId="0" applyFont="1" applyFill="1" applyBorder="1" applyAlignment="1">
      <alignment horizontal="center" vertical="center" wrapText="1"/>
    </xf>
    <xf numFmtId="0" fontId="7" fillId="2" borderId="6" xfId="0" applyFont="1" applyFill="1" applyBorder="1" applyAlignment="1">
      <alignment horizontal="center" vertical="center" wrapText="1"/>
    </xf>
    <xf numFmtId="3" fontId="4" fillId="0" borderId="4" xfId="0" applyNumberFormat="1" applyFont="1" applyBorder="1" applyAlignment="1" applyProtection="1">
      <alignment vertical="center" wrapText="1"/>
      <protection hidden="1"/>
    </xf>
    <xf numFmtId="0" fontId="0" fillId="0" borderId="2" xfId="0" applyBorder="1"/>
    <xf numFmtId="3" fontId="4" fillId="0" borderId="2" xfId="0" applyNumberFormat="1" applyFont="1" applyBorder="1" applyAlignment="1" applyProtection="1">
      <alignment vertical="center" wrapText="1"/>
      <protection hidden="1"/>
    </xf>
    <xf numFmtId="3" fontId="5" fillId="0" borderId="4" xfId="0" applyNumberFormat="1" applyFont="1" applyBorder="1" applyAlignment="1" applyProtection="1">
      <alignment vertical="center" wrapText="1"/>
    </xf>
    <xf numFmtId="0" fontId="0" fillId="0" borderId="0" xfId="0" applyBorder="1"/>
    <xf numFmtId="0" fontId="3" fillId="2" borderId="1" xfId="0" applyFont="1" applyFill="1" applyBorder="1"/>
    <xf numFmtId="0" fontId="3" fillId="2" borderId="2" xfId="0" applyFont="1" applyFill="1" applyBorder="1"/>
    <xf numFmtId="0" fontId="3" fillId="2" borderId="3" xfId="0" applyFont="1" applyFill="1" applyBorder="1"/>
    <xf numFmtId="0" fontId="3" fillId="2" borderId="5" xfId="0" applyFont="1" applyFill="1" applyBorder="1"/>
    <xf numFmtId="0" fontId="3" fillId="2" borderId="0" xfId="0" applyFont="1" applyFill="1" applyBorder="1"/>
    <xf numFmtId="0" fontId="3" fillId="2" borderId="6" xfId="0" applyFont="1" applyFill="1" applyBorder="1"/>
    <xf numFmtId="0" fontId="3" fillId="2" borderId="7" xfId="0" applyFont="1" applyFill="1" applyBorder="1"/>
    <xf numFmtId="0" fontId="3" fillId="2" borderId="8" xfId="0" applyFont="1" applyFill="1" applyBorder="1"/>
    <xf numFmtId="0" fontId="3" fillId="2" borderId="9" xfId="0" applyFont="1" applyFill="1" applyBorder="1"/>
    <xf numFmtId="0" fontId="5" fillId="0" borderId="4" xfId="0" applyFont="1" applyBorder="1" applyAlignment="1" applyProtection="1">
      <alignment vertical="center" wrapText="1"/>
      <protection hidden="1"/>
    </xf>
    <xf numFmtId="49" fontId="5" fillId="0" borderId="4" xfId="0" applyNumberFormat="1" applyFont="1" applyBorder="1" applyAlignment="1" applyProtection="1">
      <alignment horizontal="right" vertical="center"/>
      <protection locked="0" hidden="1"/>
    </xf>
    <xf numFmtId="0" fontId="2" fillId="4" borderId="2" xfId="0" applyFont="1" applyFill="1" applyBorder="1" applyAlignment="1" applyProtection="1">
      <alignment horizontal="center" vertical="center"/>
      <protection hidden="1"/>
    </xf>
    <xf numFmtId="0" fontId="3" fillId="0" borderId="0" xfId="0" applyFont="1" applyProtection="1">
      <protection hidden="1"/>
    </xf>
    <xf numFmtId="0" fontId="2" fillId="4" borderId="0" xfId="0" applyFont="1" applyFill="1" applyBorder="1" applyAlignment="1" applyProtection="1">
      <alignment horizontal="center" vertical="center"/>
      <protection hidden="1"/>
    </xf>
    <xf numFmtId="0" fontId="2" fillId="4" borderId="8" xfId="0" applyFont="1" applyFill="1" applyBorder="1" applyAlignment="1" applyProtection="1">
      <alignment horizontal="center" vertical="center"/>
      <protection hidden="1"/>
    </xf>
    <xf numFmtId="0" fontId="4" fillId="5" borderId="4" xfId="0" applyFont="1" applyFill="1" applyBorder="1" applyAlignment="1" applyProtection="1">
      <alignment horizontal="center" vertical="center"/>
      <protection hidden="1"/>
    </xf>
    <xf numFmtId="0" fontId="4" fillId="5" borderId="4" xfId="0" applyFont="1" applyFill="1" applyBorder="1" applyAlignment="1" applyProtection="1">
      <alignment horizontal="center" vertical="center" wrapText="1"/>
      <protection hidden="1"/>
    </xf>
    <xf numFmtId="0" fontId="4" fillId="5" borderId="42" xfId="0" applyFont="1" applyFill="1" applyBorder="1" applyAlignment="1" applyProtection="1">
      <alignment horizontal="center" vertical="center" wrapText="1"/>
      <protection hidden="1"/>
    </xf>
    <xf numFmtId="0" fontId="0" fillId="0" borderId="0" xfId="0" applyProtection="1">
      <protection hidden="1"/>
    </xf>
    <xf numFmtId="3" fontId="5" fillId="0" borderId="4" xfId="0" applyNumberFormat="1" applyFont="1" applyBorder="1" applyAlignment="1" applyProtection="1">
      <alignment vertical="center"/>
      <protection hidden="1"/>
    </xf>
    <xf numFmtId="0" fontId="5" fillId="0" borderId="4" xfId="0" applyFont="1" applyBorder="1" applyAlignment="1" applyProtection="1">
      <alignment horizontal="left" vertical="center" wrapText="1"/>
      <protection hidden="1"/>
    </xf>
    <xf numFmtId="0" fontId="5" fillId="0" borderId="4" xfId="0" applyFont="1" applyFill="1" applyBorder="1" applyAlignment="1" applyProtection="1">
      <alignment horizontal="left" vertical="center" wrapText="1"/>
      <protection hidden="1"/>
    </xf>
    <xf numFmtId="3" fontId="5" fillId="0" borderId="4" xfId="0" applyNumberFormat="1" applyFont="1" applyBorder="1" applyAlignment="1" applyProtection="1">
      <alignment vertical="center" wrapText="1"/>
      <protection hidden="1"/>
    </xf>
    <xf numFmtId="164" fontId="11" fillId="0" borderId="4" xfId="1" applyNumberFormat="1" applyFont="1" applyBorder="1" applyAlignment="1" applyProtection="1">
      <alignment vertical="center"/>
      <protection hidden="1"/>
    </xf>
    <xf numFmtId="3" fontId="11" fillId="0" borderId="4" xfId="0" applyNumberFormat="1" applyFont="1" applyBorder="1" applyAlignment="1" applyProtection="1">
      <alignment vertical="center" wrapText="1"/>
      <protection hidden="1"/>
    </xf>
    <xf numFmtId="3" fontId="10" fillId="0" borderId="0" xfId="0" applyNumberFormat="1" applyFont="1" applyProtection="1">
      <protection hidden="1"/>
    </xf>
    <xf numFmtId="3" fontId="4" fillId="2" borderId="4" xfId="0" applyNumberFormat="1" applyFont="1" applyFill="1" applyBorder="1" applyAlignment="1" applyProtection="1">
      <alignment vertical="center" wrapText="1"/>
      <protection hidden="1"/>
    </xf>
    <xf numFmtId="3" fontId="0" fillId="0" borderId="0" xfId="0" applyNumberFormat="1" applyProtection="1">
      <protection hidden="1"/>
    </xf>
    <xf numFmtId="0" fontId="9" fillId="0" borderId="4" xfId="0" applyFont="1" applyBorder="1" applyAlignment="1">
      <alignment vertical="center" wrapText="1"/>
    </xf>
    <xf numFmtId="0" fontId="4" fillId="3" borderId="43" xfId="0" applyFont="1" applyFill="1" applyBorder="1" applyAlignment="1">
      <alignment horizontal="center" vertical="center" wrapText="1"/>
    </xf>
    <xf numFmtId="0" fontId="4" fillId="3" borderId="43" xfId="0" applyFont="1" applyFill="1" applyBorder="1" applyAlignment="1">
      <alignment horizontal="center" vertical="center"/>
    </xf>
    <xf numFmtId="3" fontId="5" fillId="6" borderId="4" xfId="0" applyNumberFormat="1" applyFont="1" applyFill="1" applyBorder="1" applyAlignment="1" applyProtection="1">
      <alignment vertical="center" wrapText="1"/>
      <protection locked="0"/>
    </xf>
    <xf numFmtId="3" fontId="5" fillId="7" borderId="4" xfId="0" applyNumberFormat="1" applyFont="1" applyFill="1" applyBorder="1" applyAlignment="1" applyProtection="1">
      <alignment vertical="center" wrapText="1"/>
      <protection locked="0"/>
    </xf>
    <xf numFmtId="3" fontId="5" fillId="8" borderId="4" xfId="0" applyNumberFormat="1" applyFont="1" applyFill="1" applyBorder="1" applyAlignment="1" applyProtection="1">
      <alignment vertical="center" wrapText="1"/>
      <protection locked="0"/>
    </xf>
    <xf numFmtId="3" fontId="5" fillId="0" borderId="4" xfId="0" applyNumberFormat="1" applyFont="1" applyFill="1" applyBorder="1" applyAlignment="1" applyProtection="1">
      <alignment vertical="center" wrapText="1"/>
      <protection locked="0"/>
    </xf>
    <xf numFmtId="3" fontId="8" fillId="8" borderId="4" xfId="0" applyNumberFormat="1" applyFont="1" applyFill="1" applyBorder="1" applyAlignment="1" applyProtection="1">
      <alignment vertical="center" wrapText="1"/>
      <protection locked="0"/>
    </xf>
    <xf numFmtId="0" fontId="8" fillId="0" borderId="21" xfId="0" applyFont="1" applyBorder="1" applyAlignment="1" applyProtection="1">
      <alignment horizontal="center" vertical="center" wrapText="1"/>
      <protection hidden="1"/>
    </xf>
    <xf numFmtId="0" fontId="8" fillId="0" borderId="14" xfId="0" applyFont="1" applyBorder="1" applyAlignment="1" applyProtection="1">
      <alignment horizontal="center" vertical="center" wrapText="1"/>
      <protection hidden="1"/>
    </xf>
    <xf numFmtId="0" fontId="8" fillId="0" borderId="31" xfId="0" applyFont="1" applyBorder="1" applyAlignment="1" applyProtection="1">
      <alignment horizontal="center" vertical="center" wrapText="1"/>
      <protection hidden="1"/>
    </xf>
    <xf numFmtId="0" fontId="8" fillId="0" borderId="13" xfId="0" applyFont="1" applyBorder="1" applyAlignment="1" applyProtection="1">
      <alignment horizontal="center" vertical="center" wrapText="1"/>
      <protection hidden="1"/>
    </xf>
    <xf numFmtId="0" fontId="12" fillId="0" borderId="21" xfId="0" applyFont="1" applyBorder="1" applyAlignment="1" applyProtection="1">
      <alignment horizontal="center" vertical="center" wrapText="1"/>
      <protection hidden="1"/>
    </xf>
    <xf numFmtId="0" fontId="12" fillId="0" borderId="26" xfId="0" applyFont="1" applyBorder="1" applyAlignment="1" applyProtection="1">
      <alignment horizontal="center" vertical="center" wrapText="1"/>
      <protection hidden="1"/>
    </xf>
    <xf numFmtId="0" fontId="12" fillId="0" borderId="27" xfId="0" applyFont="1" applyBorder="1" applyAlignment="1" applyProtection="1">
      <alignment horizontal="center" vertical="center" wrapText="1"/>
      <protection hidden="1"/>
    </xf>
    <xf numFmtId="0" fontId="12" fillId="0" borderId="14" xfId="0" applyFont="1" applyBorder="1" applyAlignment="1" applyProtection="1">
      <alignment horizontal="center" vertical="center" wrapText="1"/>
      <protection hidden="1"/>
    </xf>
    <xf numFmtId="0" fontId="12" fillId="0" borderId="13" xfId="0" applyFont="1" applyBorder="1" applyAlignment="1" applyProtection="1">
      <alignment horizontal="center" vertical="center" wrapText="1"/>
      <protection hidden="1"/>
    </xf>
    <xf numFmtId="0" fontId="12" fillId="0" borderId="21" xfId="0" applyFont="1" applyBorder="1" applyAlignment="1" applyProtection="1">
      <alignment horizontal="center" vertical="center"/>
      <protection hidden="1"/>
    </xf>
    <xf numFmtId="0" fontId="12" fillId="0" borderId="28" xfId="0" applyFont="1" applyBorder="1" applyAlignment="1" applyProtection="1">
      <alignment horizontal="center" vertical="center"/>
      <protection hidden="1"/>
    </xf>
    <xf numFmtId="0" fontId="12" fillId="0" borderId="0" xfId="0" applyFont="1" applyProtection="1">
      <protection hidden="1"/>
    </xf>
    <xf numFmtId="0" fontId="12" fillId="0" borderId="25" xfId="0" applyFont="1" applyBorder="1" applyAlignment="1" applyProtection="1">
      <alignment horizontal="left" vertical="center"/>
      <protection hidden="1"/>
    </xf>
    <xf numFmtId="0" fontId="12" fillId="0" borderId="25" xfId="0" applyFont="1" applyBorder="1" applyAlignment="1" applyProtection="1">
      <alignment vertical="center"/>
      <protection hidden="1"/>
    </xf>
    <xf numFmtId="15" fontId="12" fillId="0" borderId="29" xfId="0" applyNumberFormat="1" applyFont="1" applyBorder="1" applyProtection="1">
      <protection hidden="1"/>
    </xf>
    <xf numFmtId="15" fontId="12" fillId="0" borderId="12" xfId="0" applyNumberFormat="1" applyFont="1" applyBorder="1" applyProtection="1">
      <protection hidden="1"/>
    </xf>
    <xf numFmtId="0" fontId="12" fillId="0" borderId="32" xfId="0" applyFont="1" applyBorder="1" applyAlignment="1" applyProtection="1">
      <alignment vertical="center"/>
      <protection hidden="1"/>
    </xf>
    <xf numFmtId="0" fontId="12" fillId="0" borderId="24" xfId="0" applyFont="1" applyBorder="1" applyAlignment="1" applyProtection="1">
      <alignment vertical="center"/>
      <protection hidden="1"/>
    </xf>
    <xf numFmtId="15" fontId="12" fillId="0" borderId="25" xfId="0" applyNumberFormat="1" applyFont="1" applyBorder="1" applyProtection="1">
      <protection hidden="1"/>
    </xf>
    <xf numFmtId="0" fontId="12" fillId="0" borderId="23" xfId="0" applyFont="1" applyBorder="1" applyAlignment="1" applyProtection="1">
      <alignment vertical="center"/>
      <protection hidden="1"/>
    </xf>
    <xf numFmtId="0" fontId="12" fillId="0" borderId="22" xfId="0" applyFont="1" applyBorder="1" applyAlignment="1" applyProtection="1">
      <alignment vertical="center"/>
      <protection hidden="1"/>
    </xf>
    <xf numFmtId="0" fontId="12" fillId="0" borderId="40" xfId="0" applyFont="1" applyBorder="1" applyAlignment="1" applyProtection="1">
      <alignment vertical="center"/>
      <protection hidden="1"/>
    </xf>
    <xf numFmtId="0" fontId="12" fillId="0" borderId="24" xfId="0" applyFont="1" applyBorder="1" applyAlignment="1" applyProtection="1">
      <alignment horizontal="center" vertical="center"/>
      <protection hidden="1"/>
    </xf>
    <xf numFmtId="0" fontId="12" fillId="0" borderId="25" xfId="0" applyFont="1" applyBorder="1" applyProtection="1">
      <protection hidden="1"/>
    </xf>
    <xf numFmtId="0" fontId="12" fillId="0" borderId="37" xfId="0" applyFont="1" applyBorder="1" applyProtection="1">
      <protection hidden="1"/>
    </xf>
    <xf numFmtId="0" fontId="12" fillId="0" borderId="25" xfId="0" applyFont="1" applyBorder="1" applyAlignment="1" applyProtection="1">
      <alignment horizontal="center" vertical="center"/>
      <protection hidden="1"/>
    </xf>
    <xf numFmtId="15" fontId="12" fillId="0" borderId="15" xfId="0" applyNumberFormat="1" applyFont="1" applyBorder="1" applyProtection="1">
      <protection hidden="1"/>
    </xf>
    <xf numFmtId="0" fontId="12" fillId="0" borderId="11" xfId="0" applyFont="1" applyBorder="1" applyAlignment="1" applyProtection="1">
      <alignment vertical="center"/>
      <protection hidden="1"/>
    </xf>
    <xf numFmtId="0" fontId="12" fillId="0" borderId="10" xfId="0" applyFont="1" applyBorder="1" applyAlignment="1" applyProtection="1">
      <alignment vertical="center"/>
      <protection hidden="1"/>
    </xf>
    <xf numFmtId="0" fontId="12" fillId="0" borderId="41" xfId="0" applyFont="1" applyBorder="1" applyAlignment="1" applyProtection="1">
      <alignment vertical="center"/>
      <protection hidden="1"/>
    </xf>
    <xf numFmtId="0" fontId="12" fillId="0" borderId="18" xfId="0" applyFont="1" applyBorder="1" applyProtection="1">
      <protection hidden="1"/>
    </xf>
    <xf numFmtId="0" fontId="12" fillId="0" borderId="38" xfId="0" applyFont="1" applyBorder="1" applyProtection="1">
      <protection hidden="1"/>
    </xf>
    <xf numFmtId="0" fontId="12" fillId="0" borderId="36" xfId="0" applyFont="1" applyBorder="1" applyAlignment="1" applyProtection="1">
      <alignment horizontal="center" vertical="center"/>
      <protection hidden="1"/>
    </xf>
    <xf numFmtId="0" fontId="12" fillId="0" borderId="33" xfId="0" applyFont="1" applyBorder="1" applyAlignment="1" applyProtection="1">
      <alignment vertical="center"/>
      <protection hidden="1"/>
    </xf>
    <xf numFmtId="0" fontId="12" fillId="0" borderId="18" xfId="0" applyFont="1" applyBorder="1" applyAlignment="1" applyProtection="1">
      <alignment vertical="center"/>
      <protection hidden="1"/>
    </xf>
    <xf numFmtId="0" fontId="12" fillId="0" borderId="18" xfId="0" applyFont="1" applyBorder="1" applyAlignment="1" applyProtection="1">
      <alignment horizontal="center"/>
      <protection hidden="1"/>
    </xf>
    <xf numFmtId="0" fontId="12" fillId="0" borderId="15" xfId="0" applyFont="1" applyBorder="1" applyProtection="1">
      <protection hidden="1"/>
    </xf>
    <xf numFmtId="0" fontId="12" fillId="0" borderId="39" xfId="0" applyFont="1" applyBorder="1" applyProtection="1">
      <protection hidden="1"/>
    </xf>
    <xf numFmtId="0" fontId="12" fillId="0" borderId="16" xfId="0" applyFont="1" applyBorder="1" applyAlignment="1" applyProtection="1">
      <alignment horizontal="center"/>
      <protection hidden="1"/>
    </xf>
    <xf numFmtId="0" fontId="12" fillId="0" borderId="38" xfId="0" applyFont="1" applyBorder="1" applyAlignment="1" applyProtection="1">
      <alignment vertical="center"/>
      <protection hidden="1"/>
    </xf>
    <xf numFmtId="0" fontId="12" fillId="0" borderId="35" xfId="0" applyFont="1" applyBorder="1" applyAlignment="1" applyProtection="1">
      <alignment horizontal="center"/>
      <protection hidden="1"/>
    </xf>
    <xf numFmtId="0" fontId="12" fillId="0" borderId="16" xfId="0" applyFont="1" applyBorder="1" applyProtection="1">
      <protection hidden="1"/>
    </xf>
    <xf numFmtId="0" fontId="12" fillId="0" borderId="34" xfId="0" applyFont="1" applyBorder="1" applyAlignment="1" applyProtection="1">
      <alignment vertical="center"/>
      <protection hidden="1"/>
    </xf>
    <xf numFmtId="0" fontId="12" fillId="0" borderId="35" xfId="0" applyFont="1" applyBorder="1" applyAlignment="1" applyProtection="1">
      <alignment vertical="center"/>
      <protection hidden="1"/>
    </xf>
    <xf numFmtId="15" fontId="12" fillId="0" borderId="16" xfId="0" applyNumberFormat="1" applyFont="1" applyBorder="1" applyProtection="1">
      <protection hidden="1"/>
    </xf>
    <xf numFmtId="0" fontId="12" fillId="0" borderId="15" xfId="0" applyFont="1" applyBorder="1" applyAlignment="1" applyProtection="1">
      <alignment horizontal="left" vertical="center"/>
      <protection hidden="1"/>
    </xf>
    <xf numFmtId="15" fontId="12" fillId="0" borderId="0" xfId="0" applyNumberFormat="1" applyFont="1" applyProtection="1">
      <protection hidden="1"/>
    </xf>
    <xf numFmtId="0" fontId="12" fillId="0" borderId="16" xfId="0" applyFont="1" applyBorder="1" applyAlignment="1" applyProtection="1">
      <alignment horizontal="left" vertical="center"/>
      <protection hidden="1"/>
    </xf>
    <xf numFmtId="0" fontId="12" fillId="0" borderId="30" xfId="0" applyFont="1" applyBorder="1" applyAlignment="1" applyProtection="1">
      <alignment vertical="center"/>
      <protection hidden="1"/>
    </xf>
    <xf numFmtId="0" fontId="12" fillId="0" borderId="15" xfId="0" applyFont="1" applyBorder="1" applyAlignment="1" applyProtection="1">
      <alignment vertical="center"/>
      <protection hidden="1"/>
    </xf>
    <xf numFmtId="0" fontId="12" fillId="0" borderId="17" xfId="0" applyFont="1" applyBorder="1" applyAlignment="1" applyProtection="1">
      <alignment vertical="center"/>
      <protection hidden="1"/>
    </xf>
    <xf numFmtId="0" fontId="12" fillId="0" borderId="16" xfId="0" applyFont="1" applyBorder="1" applyAlignment="1" applyProtection="1">
      <alignment vertical="center"/>
      <protection hidden="1"/>
    </xf>
    <xf numFmtId="0" fontId="12" fillId="0" borderId="19" xfId="0" applyFont="1" applyBorder="1" applyAlignment="1" applyProtection="1">
      <alignment vertical="center"/>
      <protection hidden="1"/>
    </xf>
    <xf numFmtId="0" fontId="12" fillId="0" borderId="20" xfId="0" applyFont="1" applyBorder="1" applyAlignment="1" applyProtection="1">
      <alignment vertical="center"/>
      <protection hidden="1"/>
    </xf>
    <xf numFmtId="3" fontId="5" fillId="9" borderId="4" xfId="0" applyNumberFormat="1" applyFont="1" applyFill="1" applyBorder="1" applyAlignment="1" applyProtection="1">
      <alignment vertical="center" wrapText="1"/>
      <protection locked="0"/>
    </xf>
    <xf numFmtId="3" fontId="4" fillId="0" borderId="4" xfId="0" applyNumberFormat="1" applyFont="1" applyBorder="1" applyAlignment="1" applyProtection="1">
      <alignment horizontal="left" vertical="center" wrapText="1"/>
      <protection hidden="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2" fillId="4" borderId="1" xfId="0" applyFont="1" applyFill="1" applyBorder="1" applyAlignment="1" applyProtection="1">
      <alignment horizontal="center" vertical="center"/>
      <protection hidden="1"/>
    </xf>
    <xf numFmtId="0" fontId="2" fillId="4" borderId="2" xfId="0" applyFont="1" applyFill="1" applyBorder="1" applyAlignment="1" applyProtection="1">
      <alignment horizontal="center" vertical="center"/>
      <protection hidden="1"/>
    </xf>
    <xf numFmtId="0" fontId="7" fillId="4" borderId="2" xfId="0" applyFont="1" applyFill="1" applyBorder="1" applyAlignment="1" applyProtection="1">
      <alignment horizontal="center" vertical="center" wrapText="1"/>
      <protection hidden="1"/>
    </xf>
    <xf numFmtId="0" fontId="7" fillId="4" borderId="3" xfId="0" applyFont="1" applyFill="1" applyBorder="1" applyAlignment="1" applyProtection="1">
      <alignment horizontal="center" vertical="center" wrapText="1"/>
      <protection hidden="1"/>
    </xf>
    <xf numFmtId="0" fontId="7" fillId="4" borderId="0" xfId="0" applyFont="1" applyFill="1" applyBorder="1" applyAlignment="1" applyProtection="1">
      <alignment horizontal="center" vertical="center" wrapText="1"/>
      <protection hidden="1"/>
    </xf>
    <xf numFmtId="0" fontId="7" fillId="4" borderId="6" xfId="0" applyFont="1" applyFill="1" applyBorder="1" applyAlignment="1" applyProtection="1">
      <alignment horizontal="center" vertical="center" wrapText="1"/>
      <protection hidden="1"/>
    </xf>
    <xf numFmtId="0" fontId="4" fillId="5" borderId="5" xfId="0" applyFont="1" applyFill="1" applyBorder="1" applyAlignment="1" applyProtection="1">
      <alignment horizontal="center" vertical="center" wrapText="1"/>
      <protection hidden="1"/>
    </xf>
    <xf numFmtId="0" fontId="4" fillId="5" borderId="7" xfId="0" applyFont="1" applyFill="1" applyBorder="1" applyAlignment="1" applyProtection="1">
      <alignment horizontal="center" vertical="center" wrapText="1"/>
      <protection hidden="1"/>
    </xf>
    <xf numFmtId="0" fontId="2" fillId="4" borderId="5" xfId="0" applyFont="1" applyFill="1" applyBorder="1" applyAlignment="1" applyProtection="1">
      <alignment horizontal="center" vertical="center"/>
      <protection hidden="1"/>
    </xf>
    <xf numFmtId="0" fontId="2" fillId="4" borderId="0" xfId="0" applyFont="1" applyFill="1" applyBorder="1" applyAlignment="1" applyProtection="1">
      <alignment horizontal="center" vertical="center"/>
      <protection hidden="1"/>
    </xf>
    <xf numFmtId="0" fontId="2" fillId="4" borderId="7" xfId="0" applyFont="1" applyFill="1" applyBorder="1" applyAlignment="1" applyProtection="1">
      <alignment horizontal="center" vertical="center"/>
      <protection hidden="1"/>
    </xf>
    <xf numFmtId="0" fontId="2" fillId="4" borderId="8" xfId="0" applyFont="1" applyFill="1" applyBorder="1" applyAlignment="1" applyProtection="1">
      <alignment horizontal="center" vertical="center"/>
      <protection hidden="1"/>
    </xf>
    <xf numFmtId="165" fontId="7" fillId="4" borderId="8" xfId="0" applyNumberFormat="1" applyFont="1" applyFill="1" applyBorder="1" applyAlignment="1" applyProtection="1">
      <alignment horizontal="center" vertical="center"/>
      <protection hidden="1"/>
    </xf>
    <xf numFmtId="165" fontId="7" fillId="4" borderId="9" xfId="0" applyNumberFormat="1" applyFont="1" applyFill="1" applyBorder="1" applyAlignment="1" applyProtection="1">
      <alignment horizontal="center" vertical="center"/>
      <protection hidden="1"/>
    </xf>
  </cellXfs>
  <cellStyles count="2">
    <cellStyle name="Moneda" xfId="1" builtinId="4"/>
    <cellStyle name="Normal" xfId="0" builtinId="0"/>
  </cellStyles>
  <dxfs count="327">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theme="0"/>
      </font>
    </dxf>
    <dxf>
      <fill>
        <patternFill>
          <bgColor rgb="FF92D050"/>
        </patternFill>
      </fill>
    </dxf>
    <dxf>
      <font>
        <color auto="1"/>
      </font>
      <fill>
        <patternFill>
          <bgColor rgb="FF92D050"/>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theme="0"/>
      </font>
    </dxf>
    <dxf>
      <fill>
        <patternFill>
          <bgColor rgb="FF92D050"/>
        </patternFill>
      </fill>
    </dxf>
    <dxf>
      <font>
        <color auto="1"/>
      </font>
      <fill>
        <patternFill>
          <bgColor rgb="FF92D050"/>
        </patternFill>
      </fill>
    </dxf>
    <dxf>
      <font>
        <color theme="0"/>
      </font>
    </dxf>
    <dxf>
      <font>
        <color theme="0"/>
      </font>
    </dxf>
    <dxf>
      <font>
        <color theme="0"/>
      </font>
    </dxf>
    <dxf>
      <fill>
        <patternFill>
          <bgColor rgb="FF92D05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theme="0"/>
      </font>
    </dxf>
    <dxf>
      <fill>
        <patternFill>
          <bgColor rgb="FF92D050"/>
        </patternFill>
      </fill>
    </dxf>
    <dxf>
      <font>
        <color auto="1"/>
      </font>
      <fill>
        <patternFill>
          <bgColor rgb="FF92D050"/>
        </patternFill>
      </fill>
    </dxf>
    <dxf>
      <font>
        <color theme="0"/>
      </font>
    </dxf>
    <dxf>
      <font>
        <color theme="0"/>
      </font>
    </dxf>
    <dxf>
      <font>
        <color theme="0"/>
      </font>
    </dxf>
    <dxf>
      <fill>
        <patternFill>
          <bgColor rgb="FF92D05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theme="0"/>
      </font>
    </dxf>
    <dxf>
      <fill>
        <patternFill>
          <bgColor rgb="FF92D050"/>
        </patternFill>
      </fill>
    </dxf>
    <dxf>
      <font>
        <color auto="1"/>
      </font>
      <fill>
        <patternFill>
          <bgColor rgb="FF92D050"/>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theme="0"/>
      </font>
    </dxf>
    <dxf>
      <fill>
        <patternFill>
          <bgColor rgb="FF92D050"/>
        </patternFill>
      </fill>
    </dxf>
    <dxf>
      <font>
        <color auto="1"/>
      </font>
      <fill>
        <patternFill>
          <bgColor rgb="FF92D050"/>
        </patternFill>
      </fill>
    </dxf>
    <dxf>
      <font>
        <color theme="0"/>
      </font>
    </dxf>
    <dxf>
      <font>
        <color theme="0"/>
      </font>
    </dxf>
    <dxf>
      <font>
        <color theme="0"/>
      </font>
    </dxf>
    <dxf>
      <fill>
        <patternFill>
          <bgColor rgb="FF92D050"/>
        </patternFill>
      </fill>
    </dxf>
    <dxf>
      <font>
        <color auto="1"/>
      </font>
      <fill>
        <patternFill>
          <bgColor rgb="FF92D050"/>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theme="0"/>
      </font>
    </dxf>
    <dxf>
      <fill>
        <patternFill>
          <bgColor rgb="FF92D050"/>
        </patternFill>
      </fill>
    </dxf>
    <dxf>
      <font>
        <color auto="1"/>
      </font>
      <fill>
        <patternFill>
          <bgColor rgb="FF92D050"/>
        </patternFill>
      </fill>
    </dxf>
    <dxf>
      <font>
        <color theme="0"/>
      </font>
    </dxf>
    <dxf>
      <font>
        <color theme="0"/>
      </font>
    </dxf>
    <dxf>
      <font>
        <color theme="0"/>
      </font>
    </dxf>
    <dxf>
      <fill>
        <patternFill>
          <bgColor rgb="FF92D050"/>
        </patternFill>
      </fill>
    </dxf>
    <dxf>
      <font>
        <color auto="1"/>
      </font>
      <fill>
        <patternFill>
          <bgColor rgb="FF92D050"/>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theme="0"/>
      </font>
    </dxf>
    <dxf>
      <fill>
        <patternFill>
          <bgColor rgb="FF92D050"/>
        </patternFill>
      </fill>
    </dxf>
    <dxf>
      <font>
        <color auto="1"/>
      </font>
      <fill>
        <patternFill>
          <bgColor rgb="FF92D050"/>
        </patternFill>
      </fill>
    </dxf>
    <dxf>
      <font>
        <color theme="0"/>
      </font>
    </dxf>
    <dxf>
      <font>
        <color theme="0"/>
      </font>
    </dxf>
    <dxf>
      <font>
        <color theme="0"/>
      </font>
    </dxf>
    <dxf>
      <fill>
        <patternFill>
          <bgColor rgb="FF92D050"/>
        </patternFill>
      </fill>
    </dxf>
    <dxf>
      <font>
        <color auto="1"/>
      </font>
      <fill>
        <patternFill>
          <bgColor rgb="FF92D050"/>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theme="0"/>
      </font>
    </dxf>
    <dxf>
      <fill>
        <patternFill>
          <bgColor rgb="FF92D050"/>
        </patternFill>
      </fill>
    </dxf>
    <dxf>
      <font>
        <color auto="1"/>
      </font>
      <fill>
        <patternFill>
          <bgColor rgb="FF92D050"/>
        </patternFill>
      </fill>
    </dxf>
    <dxf>
      <font>
        <color theme="0"/>
      </font>
    </dxf>
    <dxf>
      <font>
        <color theme="0"/>
      </font>
    </dxf>
    <dxf>
      <font>
        <color theme="0"/>
      </font>
    </dxf>
    <dxf>
      <fill>
        <patternFill>
          <bgColor rgb="FF92D050"/>
        </patternFill>
      </fill>
    </dxf>
    <dxf>
      <font>
        <color auto="1"/>
      </font>
      <fill>
        <patternFill>
          <bgColor rgb="FF92D050"/>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theme="0"/>
      </font>
    </dxf>
    <dxf>
      <fill>
        <patternFill>
          <bgColor rgb="FF92D050"/>
        </patternFill>
      </fill>
    </dxf>
    <dxf>
      <font>
        <color auto="1"/>
      </font>
      <fill>
        <patternFill>
          <bgColor rgb="FF92D050"/>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theme="0"/>
      </font>
    </dxf>
    <dxf>
      <fill>
        <patternFill>
          <bgColor rgb="FF92D050"/>
        </patternFill>
      </fill>
    </dxf>
    <dxf>
      <font>
        <color auto="1"/>
      </font>
      <fill>
        <patternFill>
          <bgColor rgb="FF92D050"/>
        </patternFill>
      </fill>
    </dxf>
    <dxf>
      <font>
        <color theme="0"/>
      </font>
    </dxf>
    <dxf>
      <font>
        <color theme="0"/>
      </font>
    </dxf>
    <dxf>
      <font>
        <color theme="0"/>
      </font>
    </dxf>
    <dxf>
      <fill>
        <patternFill>
          <bgColor rgb="FF92D050"/>
        </patternFill>
      </fill>
    </dxf>
    <dxf>
      <font>
        <color auto="1"/>
      </font>
      <fill>
        <patternFill>
          <bgColor rgb="FF92D050"/>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theme="0"/>
      </font>
    </dxf>
    <dxf>
      <fill>
        <patternFill>
          <bgColor rgb="FF92D050"/>
        </patternFill>
      </fill>
    </dxf>
    <dxf>
      <font>
        <color auto="1"/>
      </font>
      <fill>
        <patternFill>
          <bgColor rgb="FF92D050"/>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theme="0"/>
      </font>
    </dxf>
    <dxf>
      <fill>
        <patternFill>
          <bgColor rgb="FF92D050"/>
        </patternFill>
      </fill>
    </dxf>
    <dxf>
      <font>
        <color auto="1"/>
      </font>
      <fill>
        <patternFill>
          <bgColor rgb="FF92D050"/>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theme="0"/>
      </font>
    </dxf>
    <dxf>
      <fill>
        <patternFill>
          <bgColor rgb="FF92D050"/>
        </patternFill>
      </fill>
    </dxf>
    <dxf>
      <font>
        <color auto="1"/>
      </font>
      <fill>
        <patternFill>
          <bgColor rgb="FF92D050"/>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auto="1"/>
      </font>
      <fill>
        <patternFill>
          <bgColor rgb="FF92D050"/>
        </patternFill>
      </fill>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theme="0"/>
      </font>
    </dxf>
    <dxf>
      <font>
        <color theme="0"/>
      </font>
    </dxf>
    <dxf>
      <fill>
        <patternFill>
          <bgColor rgb="FF92D050"/>
        </patternFill>
      </fill>
    </dxf>
    <dxf>
      <font>
        <color auto="1"/>
      </font>
      <fill>
        <patternFill>
          <bgColor rgb="FF92D050"/>
        </patternFill>
      </fill>
    </dxf>
    <dxf>
      <font>
        <color theme="0"/>
      </font>
    </dxf>
    <dxf>
      <font>
        <color theme="0"/>
      </font>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ill>
        <patternFill>
          <bgColor rgb="FFFFFF00"/>
        </patternFill>
      </fill>
    </dxf>
    <dxf>
      <fill>
        <patternFill>
          <bgColor rgb="FFFFC000"/>
        </patternFill>
      </fill>
    </dxf>
    <dxf>
      <fill>
        <patternFill>
          <bgColor theme="5" tint="0.39994506668294322"/>
        </patternFill>
      </fill>
    </dxf>
    <dxf>
      <fill>
        <patternFill>
          <bgColor theme="3" tint="0.59996337778862885"/>
        </patternFill>
      </fill>
    </dxf>
    <dxf>
      <font>
        <color theme="0"/>
      </font>
      <fill>
        <patternFill>
          <bgColor rgb="FFFF0000"/>
        </patternFill>
      </fill>
    </dxf>
    <dxf>
      <font>
        <color theme="0"/>
      </font>
    </dxf>
    <dxf>
      <fill>
        <patternFill>
          <bgColor rgb="FF92D050"/>
        </patternFill>
      </fill>
    </dxf>
    <dxf>
      <font>
        <color auto="1"/>
      </font>
      <fill>
        <patternFill>
          <bgColor rgb="FF92D050"/>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314325</xdr:colOff>
      <xdr:row>0</xdr:row>
      <xdr:rowOff>19050</xdr:rowOff>
    </xdr:from>
    <xdr:to>
      <xdr:col>20</xdr:col>
      <xdr:colOff>523875</xdr:colOff>
      <xdr:row>3</xdr:row>
      <xdr:rowOff>0</xdr:rowOff>
    </xdr:to>
    <xdr:pic>
      <xdr:nvPicPr>
        <xdr:cNvPr id="2" name="1 Imagen" descr="Descripción: C:\Users\migamez\AppData\Local\Microsoft\Windows\Temporary Internet Files\Content.Outlook\HK7VJRVP\LogoFND (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48850" y="19050"/>
          <a:ext cx="2552700" cy="4667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57151</xdr:colOff>
      <xdr:row>0</xdr:row>
      <xdr:rowOff>28575</xdr:rowOff>
    </xdr:from>
    <xdr:to>
      <xdr:col>17</xdr:col>
      <xdr:colOff>1333501</xdr:colOff>
      <xdr:row>2</xdr:row>
      <xdr:rowOff>161925</xdr:rowOff>
    </xdr:to>
    <xdr:pic>
      <xdr:nvPicPr>
        <xdr:cNvPr id="2" name="1 Imagen" descr="Descripción: C:\Users\migamez\AppData\Local\Microsoft\Windows\Temporary Internet Files\Content.Outlook\HK7VJRVP\LogoFND (2).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29976" y="28575"/>
          <a:ext cx="1276350" cy="5143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filterMode="1">
    <pageSetUpPr fitToPage="1"/>
  </sheetPr>
  <dimension ref="A1:V120"/>
  <sheetViews>
    <sheetView tabSelected="1" zoomScaleNormal="100" workbookViewId="0">
      <pane xSplit="5" ySplit="4" topLeftCell="F37" activePane="bottomRight" state="frozen"/>
      <selection pane="topRight" activeCell="E1" sqref="E1"/>
      <selection pane="bottomLeft" activeCell="A5" sqref="A5"/>
      <selection pane="bottomRight" activeCell="F38" sqref="F38"/>
    </sheetView>
  </sheetViews>
  <sheetFormatPr baseColWidth="10" defaultRowHeight="15" x14ac:dyDescent="0.25"/>
  <cols>
    <col min="1" max="1" width="11.42578125" customWidth="1"/>
    <col min="2" max="2" width="10.42578125" hidden="1" customWidth="1"/>
    <col min="3" max="3" width="12.140625" customWidth="1"/>
    <col min="4" max="4" width="8.5703125" customWidth="1"/>
    <col min="5" max="5" width="14.5703125" customWidth="1"/>
    <col min="6" max="6" width="11.5703125" customWidth="1"/>
    <col min="7" max="7" width="16.85546875" customWidth="1"/>
    <col min="8" max="9" width="12.5703125" customWidth="1"/>
    <col min="10" max="10" width="8.5703125" customWidth="1"/>
    <col min="11" max="11" width="10.5703125" customWidth="1"/>
    <col min="12" max="12" width="8.5703125" customWidth="1"/>
    <col min="13" max="14" width="15.5703125" customWidth="1"/>
    <col min="15" max="15" width="20.42578125" customWidth="1"/>
    <col min="16" max="16" width="6.85546875" hidden="1" customWidth="1"/>
    <col min="17" max="17" width="11.5703125" customWidth="1"/>
    <col min="18" max="19" width="7.42578125" customWidth="1"/>
    <col min="20" max="20" width="10.5703125" customWidth="1"/>
    <col min="21" max="21" width="12.5703125" customWidth="1"/>
    <col min="22" max="22" width="12.85546875" customWidth="1"/>
  </cols>
  <sheetData>
    <row r="1" spans="1:22" s="1" customFormat="1" ht="12.75" customHeight="1" x14ac:dyDescent="0.2">
      <c r="A1" s="109" t="s">
        <v>167</v>
      </c>
      <c r="B1" s="110"/>
      <c r="C1" s="110"/>
      <c r="D1" s="110"/>
      <c r="E1" s="110"/>
      <c r="F1" s="110"/>
      <c r="G1" s="110"/>
      <c r="H1" s="110"/>
      <c r="I1" s="110"/>
      <c r="J1" s="110"/>
      <c r="K1" s="110"/>
      <c r="L1" s="110"/>
      <c r="M1" s="110"/>
      <c r="N1" s="110"/>
      <c r="O1" s="115" t="s">
        <v>135</v>
      </c>
      <c r="P1" s="10"/>
      <c r="Q1" s="17"/>
      <c r="R1" s="18"/>
      <c r="S1" s="18"/>
      <c r="T1" s="18"/>
      <c r="U1" s="19"/>
    </row>
    <row r="2" spans="1:22" s="1" customFormat="1" ht="12.75" customHeight="1" x14ac:dyDescent="0.2">
      <c r="A2" s="111" t="s">
        <v>168</v>
      </c>
      <c r="B2" s="112"/>
      <c r="C2" s="112"/>
      <c r="D2" s="112"/>
      <c r="E2" s="112"/>
      <c r="F2" s="112"/>
      <c r="G2" s="112"/>
      <c r="H2" s="112"/>
      <c r="I2" s="112"/>
      <c r="J2" s="112"/>
      <c r="K2" s="112"/>
      <c r="L2" s="112"/>
      <c r="M2" s="112"/>
      <c r="N2" s="112"/>
      <c r="O2" s="116"/>
      <c r="P2" s="11"/>
      <c r="Q2" s="20"/>
      <c r="R2" s="21"/>
      <c r="S2" s="21"/>
      <c r="T2" s="21"/>
      <c r="U2" s="22"/>
    </row>
    <row r="3" spans="1:22" s="1" customFormat="1" ht="12.75" customHeight="1" x14ac:dyDescent="0.2">
      <c r="A3" s="113" t="s">
        <v>169</v>
      </c>
      <c r="B3" s="114"/>
      <c r="C3" s="114"/>
      <c r="D3" s="114"/>
      <c r="E3" s="114"/>
      <c r="F3" s="114"/>
      <c r="G3" s="114"/>
      <c r="H3" s="114"/>
      <c r="I3" s="114"/>
      <c r="J3" s="114"/>
      <c r="K3" s="114"/>
      <c r="L3" s="114"/>
      <c r="M3" s="114"/>
      <c r="N3" s="114"/>
      <c r="O3" s="8">
        <f ca="1">TODAY()</f>
        <v>43378</v>
      </c>
      <c r="P3" s="8"/>
      <c r="Q3" s="23"/>
      <c r="R3" s="24"/>
      <c r="S3" s="24"/>
      <c r="T3" s="24"/>
      <c r="U3" s="25"/>
    </row>
    <row r="4" spans="1:22" s="1" customFormat="1" ht="48" x14ac:dyDescent="0.2">
      <c r="A4" s="46" t="s">
        <v>266</v>
      </c>
      <c r="B4" s="46" t="s">
        <v>113</v>
      </c>
      <c r="C4" s="46" t="s">
        <v>268</v>
      </c>
      <c r="D4" s="47" t="s">
        <v>16</v>
      </c>
      <c r="E4" s="47" t="s">
        <v>0</v>
      </c>
      <c r="F4" s="46" t="s">
        <v>114</v>
      </c>
      <c r="G4" s="46" t="s">
        <v>267</v>
      </c>
      <c r="H4" s="47" t="s">
        <v>4</v>
      </c>
      <c r="I4" s="46" t="s">
        <v>5</v>
      </c>
      <c r="J4" s="46" t="s">
        <v>265</v>
      </c>
      <c r="K4" s="46" t="s">
        <v>133</v>
      </c>
      <c r="L4" s="46" t="s">
        <v>2</v>
      </c>
      <c r="M4" s="46" t="s">
        <v>407</v>
      </c>
      <c r="N4" s="46" t="s">
        <v>153</v>
      </c>
      <c r="O4" s="46" t="s">
        <v>154</v>
      </c>
      <c r="P4" s="46" t="s">
        <v>137</v>
      </c>
      <c r="Q4" s="46" t="s">
        <v>3</v>
      </c>
      <c r="R4" s="46" t="s">
        <v>165</v>
      </c>
      <c r="S4" s="46" t="s">
        <v>155</v>
      </c>
      <c r="T4" s="46" t="s">
        <v>136</v>
      </c>
      <c r="U4" s="46" t="s">
        <v>156</v>
      </c>
      <c r="V4" s="46" t="s">
        <v>362</v>
      </c>
    </row>
    <row r="5" spans="1:22" ht="101.25" hidden="1" x14ac:dyDescent="0.25">
      <c r="A5" s="7">
        <v>101003017</v>
      </c>
      <c r="B5" s="5">
        <f t="shared" ref="B5:B36" si="0">(MID(A5,1,3))*1</f>
        <v>101</v>
      </c>
      <c r="C5" s="5" t="str">
        <f>VLOOKUP(B5,Datos!$I:$K,3,0)</f>
        <v>CENTRO OCCIDENTE</v>
      </c>
      <c r="D5" s="5" t="str">
        <f>VLOOKUP(B5,Datos!$I:$J,2,0)</f>
        <v>AGUASCALIENTES</v>
      </c>
      <c r="E5" s="2" t="s">
        <v>324</v>
      </c>
      <c r="F5" s="2" t="s">
        <v>19</v>
      </c>
      <c r="G5" s="27"/>
      <c r="H5" s="26" t="str">
        <f>VLOOKUP(I5,Datos!A:B,2,0)</f>
        <v>PROGRAMA DE CAPACITACIÓN PARA PRODUCTORES E INTERMEDIARIOS FINANCIEROS RURALES</v>
      </c>
      <c r="I5" s="3" t="s">
        <v>245</v>
      </c>
      <c r="J5" s="4">
        <v>42908</v>
      </c>
      <c r="K5" s="6">
        <v>42000</v>
      </c>
      <c r="L5" s="4">
        <v>42908</v>
      </c>
      <c r="M5" s="5" t="str">
        <f>VLOOKUP(N5,Datos!E:Q,13,0)</f>
        <v>COMPROBACIÓN</v>
      </c>
      <c r="N5" s="3" t="s">
        <v>188</v>
      </c>
      <c r="O5" s="3" t="s">
        <v>364</v>
      </c>
      <c r="P5" s="15">
        <f t="shared" ref="P5:P36" si="1">IF(Q5&lt;&gt;"REQUERIMIENTO",1,0)</f>
        <v>1</v>
      </c>
      <c r="Q5" s="9" t="s">
        <v>158</v>
      </c>
      <c r="R5" s="2" t="s">
        <v>164</v>
      </c>
      <c r="S5" s="2" t="s">
        <v>142</v>
      </c>
      <c r="T5" s="4">
        <v>43249</v>
      </c>
      <c r="U5" s="3" t="s">
        <v>161</v>
      </c>
      <c r="V5" s="48"/>
    </row>
    <row r="6" spans="1:22" ht="78.75" hidden="1" x14ac:dyDescent="0.25">
      <c r="A6" s="7">
        <v>115015617</v>
      </c>
      <c r="B6" s="5">
        <f t="shared" si="0"/>
        <v>115</v>
      </c>
      <c r="C6" s="5" t="str">
        <f>VLOOKUP(B6,Datos!$I:$K,3,0)</f>
        <v>CENTRO OCCIDENTE</v>
      </c>
      <c r="D6" s="5" t="str">
        <f>VLOOKUP(B6,Datos!$I:$J,2,0)</f>
        <v>COLIMA</v>
      </c>
      <c r="E6" s="2" t="s">
        <v>295</v>
      </c>
      <c r="F6" s="2" t="s">
        <v>23</v>
      </c>
      <c r="G6" s="27"/>
      <c r="H6" s="26" t="str">
        <f>VLOOKUP(I6,Datos!A:B,2,0)</f>
        <v>PROGRAMA DE CAPACITACIÓN PARA PRODUCTORES E INTERMEDIARIOS FINANCIEROS RURALES</v>
      </c>
      <c r="I6" s="3" t="s">
        <v>251</v>
      </c>
      <c r="J6" s="4">
        <v>43066</v>
      </c>
      <c r="K6" s="6">
        <v>199999</v>
      </c>
      <c r="L6" s="4">
        <v>43035</v>
      </c>
      <c r="M6" s="5" t="str">
        <f>VLOOKUP(N6,Datos!E:Q,13,0)</f>
        <v>SIN AREAS DE OPORTUNIDAD</v>
      </c>
      <c r="N6" s="3" t="s">
        <v>174</v>
      </c>
      <c r="O6" s="3" t="s">
        <v>239</v>
      </c>
      <c r="P6" s="15">
        <f t="shared" si="1"/>
        <v>1</v>
      </c>
      <c r="Q6" s="9" t="s">
        <v>239</v>
      </c>
      <c r="R6" s="2" t="s">
        <v>242</v>
      </c>
      <c r="S6" s="2" t="s">
        <v>242</v>
      </c>
      <c r="T6" s="4">
        <v>43241</v>
      </c>
      <c r="U6" s="3" t="s">
        <v>241</v>
      </c>
      <c r="V6" s="51"/>
    </row>
    <row r="7" spans="1:22" ht="101.25" hidden="1" x14ac:dyDescent="0.25">
      <c r="A7" s="7">
        <v>118005516</v>
      </c>
      <c r="B7" s="5">
        <f t="shared" si="0"/>
        <v>118</v>
      </c>
      <c r="C7" s="5" t="str">
        <f>VLOOKUP(B7,Datos!$I:$K,3,0)</f>
        <v>CENTRO OCCIDENTE</v>
      </c>
      <c r="D7" s="5" t="str">
        <f>VLOOKUP(B7,Datos!$I:$J,2,0)</f>
        <v>GUADALAJARA</v>
      </c>
      <c r="E7" s="2" t="s">
        <v>338</v>
      </c>
      <c r="F7" s="2" t="s">
        <v>122</v>
      </c>
      <c r="G7" s="27"/>
      <c r="H7" s="26" t="str">
        <f>VLOOKUP(I7,Datos!A:B,2,0)</f>
        <v>PROGRAMA DE CAPACITACIÓN PARA PRODUCTORES E INTERMEDIARIOS FINANCIEROS RURALES</v>
      </c>
      <c r="I7" s="3" t="s">
        <v>244</v>
      </c>
      <c r="J7" s="4"/>
      <c r="K7" s="6">
        <v>10000</v>
      </c>
      <c r="L7" s="4">
        <v>42628</v>
      </c>
      <c r="M7" s="5" t="str">
        <f>VLOOKUP(N7,Datos!E:Q,13,0)</f>
        <v>SOLICITUD</v>
      </c>
      <c r="N7" s="3" t="s">
        <v>226</v>
      </c>
      <c r="O7" s="3" t="s">
        <v>318</v>
      </c>
      <c r="P7" s="15">
        <f t="shared" si="1"/>
        <v>1</v>
      </c>
      <c r="Q7" s="9" t="s">
        <v>158</v>
      </c>
      <c r="R7" s="2" t="s">
        <v>164</v>
      </c>
      <c r="S7" s="2" t="s">
        <v>142</v>
      </c>
      <c r="T7" s="4">
        <v>43250</v>
      </c>
      <c r="U7" s="3" t="s">
        <v>139</v>
      </c>
      <c r="V7" s="48"/>
    </row>
    <row r="8" spans="1:22" ht="90" hidden="1" x14ac:dyDescent="0.25">
      <c r="A8" s="7">
        <v>118005516</v>
      </c>
      <c r="B8" s="5">
        <f t="shared" si="0"/>
        <v>118</v>
      </c>
      <c r="C8" s="5" t="str">
        <f>VLOOKUP(B8,Datos!$I:$K,3,0)</f>
        <v>CENTRO OCCIDENTE</v>
      </c>
      <c r="D8" s="5" t="str">
        <f>VLOOKUP(B8,Datos!$I:$J,2,0)</f>
        <v>GUADALAJARA</v>
      </c>
      <c r="E8" s="2" t="s">
        <v>338</v>
      </c>
      <c r="F8" s="2" t="s">
        <v>122</v>
      </c>
      <c r="G8" s="27"/>
      <c r="H8" s="26" t="str">
        <f>VLOOKUP(I8,Datos!A:B,2,0)</f>
        <v>PROGRAMA DE CAPACITACIÓN PARA PRODUCTORES E INTERMEDIARIOS FINANCIEROS RURALES</v>
      </c>
      <c r="I8" s="3" t="s">
        <v>244</v>
      </c>
      <c r="J8" s="4"/>
      <c r="K8" s="6">
        <v>10000</v>
      </c>
      <c r="L8" s="4">
        <v>42628</v>
      </c>
      <c r="M8" s="5" t="str">
        <f>VLOOKUP(N8,Datos!E:Q,13,0)</f>
        <v>AUTORIZACIÓN</v>
      </c>
      <c r="N8" s="3" t="s">
        <v>202</v>
      </c>
      <c r="O8" s="3" t="s">
        <v>319</v>
      </c>
      <c r="P8" s="15">
        <f t="shared" si="1"/>
        <v>1</v>
      </c>
      <c r="Q8" s="9" t="s">
        <v>158</v>
      </c>
      <c r="R8" s="2" t="s">
        <v>140</v>
      </c>
      <c r="S8" s="2" t="s">
        <v>142</v>
      </c>
      <c r="T8" s="4">
        <v>43250</v>
      </c>
      <c r="U8" s="3" t="s">
        <v>139</v>
      </c>
      <c r="V8" s="48"/>
    </row>
    <row r="9" spans="1:22" ht="157.5" hidden="1" x14ac:dyDescent="0.25">
      <c r="A9" s="7">
        <v>118005516</v>
      </c>
      <c r="B9" s="5">
        <f t="shared" si="0"/>
        <v>118</v>
      </c>
      <c r="C9" s="5" t="str">
        <f>VLOOKUP(B9,Datos!$I:$K,3,0)</f>
        <v>CENTRO OCCIDENTE</v>
      </c>
      <c r="D9" s="5" t="str">
        <f>VLOOKUP(B9,Datos!$I:$J,2,0)</f>
        <v>GUADALAJARA</v>
      </c>
      <c r="E9" s="2" t="s">
        <v>338</v>
      </c>
      <c r="F9" s="2" t="s">
        <v>122</v>
      </c>
      <c r="G9" s="27"/>
      <c r="H9" s="26" t="str">
        <f>VLOOKUP(I9,Datos!A:B,2,0)</f>
        <v>PROGRAMA DE CAPACITACIÓN PARA PRODUCTORES E INTERMEDIARIOS FINANCIEROS RURALES</v>
      </c>
      <c r="I9" s="3" t="s">
        <v>244</v>
      </c>
      <c r="J9" s="4"/>
      <c r="K9" s="6">
        <v>10000</v>
      </c>
      <c r="L9" s="4">
        <v>42628</v>
      </c>
      <c r="M9" s="5" t="str">
        <f>VLOOKUP(N9,Datos!E:Q,13,0)</f>
        <v>SOLICITUD</v>
      </c>
      <c r="N9" s="3" t="s">
        <v>194</v>
      </c>
      <c r="O9" s="3" t="s">
        <v>372</v>
      </c>
      <c r="P9" s="15">
        <f t="shared" si="1"/>
        <v>1</v>
      </c>
      <c r="Q9" s="9" t="s">
        <v>158</v>
      </c>
      <c r="R9" s="2" t="s">
        <v>164</v>
      </c>
      <c r="S9" s="2" t="s">
        <v>141</v>
      </c>
      <c r="T9" s="4">
        <v>43250</v>
      </c>
      <c r="U9" s="3" t="s">
        <v>139</v>
      </c>
      <c r="V9" s="48"/>
    </row>
    <row r="10" spans="1:22" ht="101.25" hidden="1" x14ac:dyDescent="0.25">
      <c r="A10" s="7">
        <v>118005516</v>
      </c>
      <c r="B10" s="5">
        <f t="shared" si="0"/>
        <v>118</v>
      </c>
      <c r="C10" s="5" t="str">
        <f>VLOOKUP(B10,Datos!$I:$K,3,0)</f>
        <v>CENTRO OCCIDENTE</v>
      </c>
      <c r="D10" s="5" t="str">
        <f>VLOOKUP(B10,Datos!$I:$J,2,0)</f>
        <v>GUADALAJARA</v>
      </c>
      <c r="E10" s="2" t="s">
        <v>338</v>
      </c>
      <c r="F10" s="2" t="s">
        <v>122</v>
      </c>
      <c r="G10" s="27"/>
      <c r="H10" s="26" t="str">
        <f>VLOOKUP(I10,Datos!A:B,2,0)</f>
        <v>PROGRAMA DE CAPACITACIÓN PARA PRODUCTORES E INTERMEDIARIOS FINANCIEROS RURALES</v>
      </c>
      <c r="I10" s="3" t="s">
        <v>244</v>
      </c>
      <c r="J10" s="4"/>
      <c r="K10" s="6">
        <v>10000</v>
      </c>
      <c r="L10" s="4">
        <v>42628</v>
      </c>
      <c r="M10" s="5" t="str">
        <f>VLOOKUP(N10,Datos!E:Q,13,0)</f>
        <v>AUTORIZACIÓN</v>
      </c>
      <c r="N10" s="3" t="s">
        <v>178</v>
      </c>
      <c r="O10" s="3" t="s">
        <v>373</v>
      </c>
      <c r="P10" s="15">
        <f t="shared" si="1"/>
        <v>1</v>
      </c>
      <c r="Q10" s="9" t="s">
        <v>158</v>
      </c>
      <c r="R10" s="2" t="s">
        <v>140</v>
      </c>
      <c r="S10" s="2" t="s">
        <v>142</v>
      </c>
      <c r="T10" s="4">
        <v>43250</v>
      </c>
      <c r="U10" s="3" t="s">
        <v>139</v>
      </c>
      <c r="V10" s="48"/>
    </row>
    <row r="11" spans="1:22" ht="135" hidden="1" x14ac:dyDescent="0.25">
      <c r="A11" s="7">
        <v>118005516</v>
      </c>
      <c r="B11" s="5">
        <f t="shared" si="0"/>
        <v>118</v>
      </c>
      <c r="C11" s="5" t="str">
        <f>VLOOKUP(B11,Datos!$I:$K,3,0)</f>
        <v>CENTRO OCCIDENTE</v>
      </c>
      <c r="D11" s="5" t="str">
        <f>VLOOKUP(B11,Datos!$I:$J,2,0)</f>
        <v>GUADALAJARA</v>
      </c>
      <c r="E11" s="2" t="s">
        <v>338</v>
      </c>
      <c r="F11" s="2" t="s">
        <v>122</v>
      </c>
      <c r="G11" s="27"/>
      <c r="H11" s="26" t="str">
        <f>VLOOKUP(I11,Datos!A:B,2,0)</f>
        <v>PROGRAMA DE CAPACITACIÓN PARA PRODUCTORES E INTERMEDIARIOS FINANCIEROS RURALES</v>
      </c>
      <c r="I11" s="3" t="s">
        <v>244</v>
      </c>
      <c r="J11" s="4"/>
      <c r="K11" s="6">
        <v>10000</v>
      </c>
      <c r="L11" s="4">
        <v>42628</v>
      </c>
      <c r="M11" s="5" t="str">
        <f>VLOOKUP(N11,Datos!E:Q,13,0)</f>
        <v>MINISTRACIÓN</v>
      </c>
      <c r="N11" s="3" t="s">
        <v>230</v>
      </c>
      <c r="O11" s="3" t="s">
        <v>320</v>
      </c>
      <c r="P11" s="15">
        <f t="shared" si="1"/>
        <v>1</v>
      </c>
      <c r="Q11" s="9" t="s">
        <v>158</v>
      </c>
      <c r="R11" s="2" t="s">
        <v>164</v>
      </c>
      <c r="S11" s="2" t="s">
        <v>142</v>
      </c>
      <c r="T11" s="4">
        <v>43250</v>
      </c>
      <c r="U11" s="3" t="s">
        <v>139</v>
      </c>
      <c r="V11" s="48"/>
    </row>
    <row r="12" spans="1:22" ht="90" hidden="1" x14ac:dyDescent="0.25">
      <c r="A12" s="7">
        <v>118005516</v>
      </c>
      <c r="B12" s="5">
        <f t="shared" si="0"/>
        <v>118</v>
      </c>
      <c r="C12" s="5" t="str">
        <f>VLOOKUP(B12,Datos!$I:$K,3,0)</f>
        <v>CENTRO OCCIDENTE</v>
      </c>
      <c r="D12" s="5" t="str">
        <f>VLOOKUP(B12,Datos!$I:$J,2,0)</f>
        <v>GUADALAJARA</v>
      </c>
      <c r="E12" s="2" t="s">
        <v>338</v>
      </c>
      <c r="F12" s="2" t="s">
        <v>122</v>
      </c>
      <c r="G12" s="27"/>
      <c r="H12" s="26" t="str">
        <f>VLOOKUP(I12,Datos!A:B,2,0)</f>
        <v>PROGRAMA DE CAPACITACIÓN PARA PRODUCTORES E INTERMEDIARIOS FINANCIEROS RURALES</v>
      </c>
      <c r="I12" s="3" t="s">
        <v>244</v>
      </c>
      <c r="J12" s="4"/>
      <c r="K12" s="6">
        <v>10000</v>
      </c>
      <c r="L12" s="4">
        <v>42628</v>
      </c>
      <c r="M12" s="5" t="str">
        <f>VLOOKUP(N12,Datos!E:Q,13,0)</f>
        <v>COMPROBACIÓN</v>
      </c>
      <c r="N12" s="3" t="s">
        <v>188</v>
      </c>
      <c r="O12" s="3" t="s">
        <v>374</v>
      </c>
      <c r="P12" s="15">
        <f t="shared" si="1"/>
        <v>1</v>
      </c>
      <c r="Q12" s="9" t="s">
        <v>158</v>
      </c>
      <c r="R12" s="2" t="s">
        <v>164</v>
      </c>
      <c r="S12" s="2" t="s">
        <v>142</v>
      </c>
      <c r="T12" s="4">
        <v>43250</v>
      </c>
      <c r="U12" s="3" t="s">
        <v>139</v>
      </c>
      <c r="V12" s="50"/>
    </row>
    <row r="13" spans="1:22" ht="90" hidden="1" x14ac:dyDescent="0.25">
      <c r="A13" s="7">
        <v>118005516</v>
      </c>
      <c r="B13" s="5">
        <f t="shared" si="0"/>
        <v>118</v>
      </c>
      <c r="C13" s="5" t="str">
        <f>VLOOKUP(B13,Datos!$I:$K,3,0)</f>
        <v>CENTRO OCCIDENTE</v>
      </c>
      <c r="D13" s="5" t="str">
        <f>VLOOKUP(B13,Datos!$I:$J,2,0)</f>
        <v>GUADALAJARA</v>
      </c>
      <c r="E13" s="2" t="s">
        <v>338</v>
      </c>
      <c r="F13" s="2" t="s">
        <v>122</v>
      </c>
      <c r="G13" s="27"/>
      <c r="H13" s="26" t="str">
        <f>VLOOKUP(I13,Datos!A:B,2,0)</f>
        <v>PROGRAMA DE CAPACITACIÓN PARA PRODUCTORES E INTERMEDIARIOS FINANCIEROS RURALES</v>
      </c>
      <c r="I13" s="3" t="s">
        <v>244</v>
      </c>
      <c r="J13" s="4"/>
      <c r="K13" s="6">
        <v>10000</v>
      </c>
      <c r="L13" s="4">
        <v>42628</v>
      </c>
      <c r="M13" s="5" t="str">
        <f>VLOOKUP(N13,Datos!E:Q,13,0)</f>
        <v>AUTORIZACIÓN</v>
      </c>
      <c r="N13" s="3" t="s">
        <v>232</v>
      </c>
      <c r="O13" s="3" t="s">
        <v>375</v>
      </c>
      <c r="P13" s="15">
        <f t="shared" si="1"/>
        <v>1</v>
      </c>
      <c r="Q13" s="9" t="s">
        <v>158</v>
      </c>
      <c r="R13" s="2" t="s">
        <v>140</v>
      </c>
      <c r="S13" s="2" t="s">
        <v>142</v>
      </c>
      <c r="T13" s="4">
        <v>43250</v>
      </c>
      <c r="U13" s="3" t="s">
        <v>139</v>
      </c>
      <c r="V13" s="48"/>
    </row>
    <row r="14" spans="1:22" ht="78.75" hidden="1" x14ac:dyDescent="0.25">
      <c r="A14" s="7">
        <v>106000617</v>
      </c>
      <c r="B14" s="5">
        <f t="shared" si="0"/>
        <v>106</v>
      </c>
      <c r="C14" s="5" t="str">
        <f>VLOOKUP(B14,Datos!$I:$K,3,0)</f>
        <v>CENTRO OCCIDENTE</v>
      </c>
      <c r="D14" s="5" t="str">
        <f>VLOOKUP(B14,Datos!$I:$J,2,0)</f>
        <v>IRAPUATO</v>
      </c>
      <c r="E14" s="2" t="s">
        <v>302</v>
      </c>
      <c r="F14" s="2" t="s">
        <v>119</v>
      </c>
      <c r="G14" s="27"/>
      <c r="H14" s="26" t="str">
        <f>VLOOKUP(I14,Datos!A:B,2,0)</f>
        <v>PROGRAMA DE CAPACITACIÓN PARA PRODUCTORES E INTERMEDIARIOS FINANCIEROS RURALES</v>
      </c>
      <c r="I14" s="3" t="s">
        <v>244</v>
      </c>
      <c r="J14" s="4"/>
      <c r="K14" s="6">
        <v>30000</v>
      </c>
      <c r="L14" s="4">
        <v>42835</v>
      </c>
      <c r="M14" s="5" t="str">
        <f>VLOOKUP(N14,Datos!E:Q,13,0)</f>
        <v>SOLICITUD</v>
      </c>
      <c r="N14" s="3" t="s">
        <v>187</v>
      </c>
      <c r="O14" s="3" t="s">
        <v>308</v>
      </c>
      <c r="P14" s="15">
        <f t="shared" si="1"/>
        <v>1</v>
      </c>
      <c r="Q14" s="9" t="s">
        <v>158</v>
      </c>
      <c r="R14" s="2" t="s">
        <v>140</v>
      </c>
      <c r="S14" s="2" t="s">
        <v>140</v>
      </c>
      <c r="T14" s="4">
        <v>43241</v>
      </c>
      <c r="U14" s="3" t="s">
        <v>13</v>
      </c>
      <c r="V14" s="48"/>
    </row>
    <row r="15" spans="1:22" ht="78.75" hidden="1" x14ac:dyDescent="0.25">
      <c r="A15" s="7">
        <v>106000617</v>
      </c>
      <c r="B15" s="5">
        <f t="shared" si="0"/>
        <v>106</v>
      </c>
      <c r="C15" s="5" t="str">
        <f>VLOOKUP(B15,Datos!$I:$K,3,0)</f>
        <v>CENTRO OCCIDENTE</v>
      </c>
      <c r="D15" s="5" t="str">
        <f>VLOOKUP(B15,Datos!$I:$J,2,0)</f>
        <v>IRAPUATO</v>
      </c>
      <c r="E15" s="2" t="s">
        <v>302</v>
      </c>
      <c r="F15" s="2" t="s">
        <v>119</v>
      </c>
      <c r="G15" s="27"/>
      <c r="H15" s="26" t="str">
        <f>VLOOKUP(I15,Datos!A:B,2,0)</f>
        <v>PROGRAMA DE CAPACITACIÓN PARA PRODUCTORES E INTERMEDIARIOS FINANCIEROS RURALES</v>
      </c>
      <c r="I15" s="3" t="s">
        <v>244</v>
      </c>
      <c r="J15" s="4"/>
      <c r="K15" s="6">
        <v>30000</v>
      </c>
      <c r="L15" s="4">
        <v>42835</v>
      </c>
      <c r="M15" s="5" t="str">
        <f>VLOOKUP(N15,Datos!E:Q,13,0)</f>
        <v>AUTORIZACIÓN</v>
      </c>
      <c r="N15" s="3" t="s">
        <v>202</v>
      </c>
      <c r="O15" s="3" t="s">
        <v>309</v>
      </c>
      <c r="P15" s="15">
        <f t="shared" si="1"/>
        <v>1</v>
      </c>
      <c r="Q15" s="9" t="s">
        <v>158</v>
      </c>
      <c r="R15" s="2" t="s">
        <v>140</v>
      </c>
      <c r="S15" s="2" t="s">
        <v>140</v>
      </c>
      <c r="T15" s="4">
        <v>43241</v>
      </c>
      <c r="U15" s="3" t="s">
        <v>13</v>
      </c>
      <c r="V15" s="48"/>
    </row>
    <row r="16" spans="1:22" ht="90" hidden="1" x14ac:dyDescent="0.25">
      <c r="A16" s="7">
        <v>106000617</v>
      </c>
      <c r="B16" s="5">
        <f t="shared" si="0"/>
        <v>106</v>
      </c>
      <c r="C16" s="5" t="str">
        <f>VLOOKUP(B16,Datos!$I:$K,3,0)</f>
        <v>CENTRO OCCIDENTE</v>
      </c>
      <c r="D16" s="5" t="str">
        <f>VLOOKUP(B16,Datos!$I:$J,2,0)</f>
        <v>IRAPUATO</v>
      </c>
      <c r="E16" s="2" t="s">
        <v>302</v>
      </c>
      <c r="F16" s="2" t="s">
        <v>119</v>
      </c>
      <c r="G16" s="27"/>
      <c r="H16" s="26" t="str">
        <f>VLOOKUP(I16,Datos!A:B,2,0)</f>
        <v>PROGRAMA DE CAPACITACIÓN PARA PRODUCTORES E INTERMEDIARIOS FINANCIEROS RURALES</v>
      </c>
      <c r="I16" s="3" t="s">
        <v>244</v>
      </c>
      <c r="J16" s="4"/>
      <c r="K16" s="6">
        <v>30000</v>
      </c>
      <c r="L16" s="4">
        <v>42835</v>
      </c>
      <c r="M16" s="5" t="str">
        <f>VLOOKUP(N16,Datos!E:Q,13,0)</f>
        <v>AUTORIZACIÓN</v>
      </c>
      <c r="N16" s="3" t="s">
        <v>178</v>
      </c>
      <c r="O16" s="3" t="s">
        <v>365</v>
      </c>
      <c r="P16" s="15">
        <f t="shared" si="1"/>
        <v>1</v>
      </c>
      <c r="Q16" s="9" t="s">
        <v>158</v>
      </c>
      <c r="R16" s="2" t="s">
        <v>140</v>
      </c>
      <c r="S16" s="2" t="s">
        <v>141</v>
      </c>
      <c r="T16" s="4">
        <v>43241</v>
      </c>
      <c r="U16" s="3" t="s">
        <v>13</v>
      </c>
      <c r="V16" s="48"/>
    </row>
    <row r="17" spans="1:22" ht="78.75" hidden="1" x14ac:dyDescent="0.25">
      <c r="A17" s="7">
        <v>106000617</v>
      </c>
      <c r="B17" s="5">
        <f t="shared" si="0"/>
        <v>106</v>
      </c>
      <c r="C17" s="5" t="str">
        <f>VLOOKUP(B17,Datos!$I:$K,3,0)</f>
        <v>CENTRO OCCIDENTE</v>
      </c>
      <c r="D17" s="5" t="str">
        <f>VLOOKUP(B17,Datos!$I:$J,2,0)</f>
        <v>IRAPUATO</v>
      </c>
      <c r="E17" s="2" t="s">
        <v>302</v>
      </c>
      <c r="F17" s="2" t="s">
        <v>119</v>
      </c>
      <c r="G17" s="27"/>
      <c r="H17" s="26" t="str">
        <f>VLOOKUP(I17,Datos!A:B,2,0)</f>
        <v>PROGRAMA DE CAPACITACIÓN PARA PRODUCTORES E INTERMEDIARIOS FINANCIEROS RURALES</v>
      </c>
      <c r="I17" s="3" t="s">
        <v>244</v>
      </c>
      <c r="J17" s="4"/>
      <c r="K17" s="6">
        <v>30000</v>
      </c>
      <c r="L17" s="4">
        <v>42835</v>
      </c>
      <c r="M17" s="5" t="str">
        <f>VLOOKUP(N17,Datos!E:Q,13,0)</f>
        <v>SOLICITUD</v>
      </c>
      <c r="N17" s="3" t="s">
        <v>203</v>
      </c>
      <c r="O17" s="3" t="s">
        <v>366</v>
      </c>
      <c r="P17" s="15">
        <f t="shared" si="1"/>
        <v>1</v>
      </c>
      <c r="Q17" s="9" t="s">
        <v>158</v>
      </c>
      <c r="R17" s="2" t="s">
        <v>140</v>
      </c>
      <c r="S17" s="2" t="s">
        <v>142</v>
      </c>
      <c r="T17" s="4">
        <v>43241</v>
      </c>
      <c r="U17" s="3" t="s">
        <v>13</v>
      </c>
      <c r="V17" s="50"/>
    </row>
    <row r="18" spans="1:22" ht="90" hidden="1" x14ac:dyDescent="0.25">
      <c r="A18" s="7">
        <v>106011017</v>
      </c>
      <c r="B18" s="5">
        <f t="shared" si="0"/>
        <v>106</v>
      </c>
      <c r="C18" s="5" t="str">
        <f>VLOOKUP(B18,Datos!$I:$K,3,0)</f>
        <v>CENTRO OCCIDENTE</v>
      </c>
      <c r="D18" s="5" t="str">
        <f>VLOOKUP(B18,Datos!$I:$J,2,0)</f>
        <v>IRAPUATO</v>
      </c>
      <c r="E18" s="2" t="s">
        <v>302</v>
      </c>
      <c r="F18" s="2" t="s">
        <v>119</v>
      </c>
      <c r="G18" s="27"/>
      <c r="H18" s="26" t="str">
        <f>VLOOKUP(I18,Datos!A:B,2,0)</f>
        <v>PROGRAMA DE CAPACITACIÓN PARA PRODUCTORES E INTERMEDIARIOS FINANCIEROS RURALES</v>
      </c>
      <c r="I18" s="3" t="s">
        <v>246</v>
      </c>
      <c r="J18" s="4"/>
      <c r="K18" s="6">
        <v>222759.9</v>
      </c>
      <c r="L18" s="4">
        <v>43362</v>
      </c>
      <c r="M18" s="5" t="str">
        <f>VLOOKUP(N18,Datos!E:Q,13,0)</f>
        <v>SOLICITUD</v>
      </c>
      <c r="N18" s="3" t="s">
        <v>227</v>
      </c>
      <c r="O18" s="3" t="s">
        <v>367</v>
      </c>
      <c r="P18" s="15">
        <f t="shared" si="1"/>
        <v>1</v>
      </c>
      <c r="Q18" s="9" t="s">
        <v>158</v>
      </c>
      <c r="R18" s="2" t="s">
        <v>164</v>
      </c>
      <c r="S18" s="2" t="s">
        <v>141</v>
      </c>
      <c r="T18" s="4">
        <v>43244</v>
      </c>
      <c r="U18" s="3" t="s">
        <v>139</v>
      </c>
      <c r="V18" s="50"/>
    </row>
    <row r="19" spans="1:22" ht="78.75" hidden="1" x14ac:dyDescent="0.25">
      <c r="A19" s="7">
        <v>106011017</v>
      </c>
      <c r="B19" s="5">
        <f t="shared" si="0"/>
        <v>106</v>
      </c>
      <c r="C19" s="5" t="str">
        <f>VLOOKUP(B19,Datos!$I:$K,3,0)</f>
        <v>CENTRO OCCIDENTE</v>
      </c>
      <c r="D19" s="5" t="str">
        <f>VLOOKUP(B19,Datos!$I:$J,2,0)</f>
        <v>IRAPUATO</v>
      </c>
      <c r="E19" s="2" t="s">
        <v>302</v>
      </c>
      <c r="F19" s="2" t="s">
        <v>119</v>
      </c>
      <c r="G19" s="27"/>
      <c r="H19" s="26" t="str">
        <f>VLOOKUP(I19,Datos!A:B,2,0)</f>
        <v>PROGRAMA DE CAPACITACIÓN PARA PRODUCTORES E INTERMEDIARIOS FINANCIEROS RURALES</v>
      </c>
      <c r="I19" s="3" t="s">
        <v>246</v>
      </c>
      <c r="J19" s="4"/>
      <c r="K19" s="6">
        <v>222759.9</v>
      </c>
      <c r="L19" s="4">
        <v>43362</v>
      </c>
      <c r="M19" s="5" t="str">
        <f>VLOOKUP(N19,Datos!E:Q,13,0)</f>
        <v>SOLICITUD</v>
      </c>
      <c r="N19" s="3" t="s">
        <v>181</v>
      </c>
      <c r="O19" s="3" t="s">
        <v>368</v>
      </c>
      <c r="P19" s="15">
        <f t="shared" si="1"/>
        <v>1</v>
      </c>
      <c r="Q19" s="9" t="s">
        <v>158</v>
      </c>
      <c r="R19" s="2" t="s">
        <v>164</v>
      </c>
      <c r="S19" s="2" t="s">
        <v>141</v>
      </c>
      <c r="T19" s="4">
        <v>43244</v>
      </c>
      <c r="U19" s="3" t="s">
        <v>139</v>
      </c>
      <c r="V19" s="50"/>
    </row>
    <row r="20" spans="1:22" ht="78.75" hidden="1" x14ac:dyDescent="0.25">
      <c r="A20" s="7">
        <v>106011017</v>
      </c>
      <c r="B20" s="5">
        <f t="shared" si="0"/>
        <v>106</v>
      </c>
      <c r="C20" s="5" t="str">
        <f>VLOOKUP(B20,Datos!$I:$K,3,0)</f>
        <v>CENTRO OCCIDENTE</v>
      </c>
      <c r="D20" s="5" t="str">
        <f>VLOOKUP(B20,Datos!$I:$J,2,0)</f>
        <v>IRAPUATO</v>
      </c>
      <c r="E20" s="2" t="s">
        <v>302</v>
      </c>
      <c r="F20" s="2" t="s">
        <v>119</v>
      </c>
      <c r="G20" s="27"/>
      <c r="H20" s="26" t="str">
        <f>VLOOKUP(I20,Datos!A:B,2,0)</f>
        <v>PROGRAMA DE CAPACITACIÓN PARA PRODUCTORES E INTERMEDIARIOS FINANCIEROS RURALES</v>
      </c>
      <c r="I20" s="3" t="s">
        <v>246</v>
      </c>
      <c r="J20" s="4"/>
      <c r="K20" s="6">
        <v>222759.9</v>
      </c>
      <c r="L20" s="4">
        <v>43362</v>
      </c>
      <c r="M20" s="5" t="str">
        <f>VLOOKUP(N20,Datos!E:Q,13,0)</f>
        <v>SOLICITUD</v>
      </c>
      <c r="N20" s="3" t="s">
        <v>199</v>
      </c>
      <c r="O20" s="3" t="s">
        <v>369</v>
      </c>
      <c r="P20" s="15">
        <f t="shared" si="1"/>
        <v>1</v>
      </c>
      <c r="Q20" s="9" t="s">
        <v>158</v>
      </c>
      <c r="R20" s="2" t="s">
        <v>164</v>
      </c>
      <c r="S20" s="2" t="s">
        <v>141</v>
      </c>
      <c r="T20" s="4">
        <v>43244</v>
      </c>
      <c r="U20" s="3" t="s">
        <v>139</v>
      </c>
      <c r="V20" s="50"/>
    </row>
    <row r="21" spans="1:22" ht="112.5" hidden="1" x14ac:dyDescent="0.25">
      <c r="A21" s="7">
        <v>106011017</v>
      </c>
      <c r="B21" s="5">
        <f t="shared" si="0"/>
        <v>106</v>
      </c>
      <c r="C21" s="5" t="str">
        <f>VLOOKUP(B21,Datos!$I:$K,3,0)</f>
        <v>CENTRO OCCIDENTE</v>
      </c>
      <c r="D21" s="5" t="str">
        <f>VLOOKUP(B21,Datos!$I:$J,2,0)</f>
        <v>IRAPUATO</v>
      </c>
      <c r="E21" s="2" t="s">
        <v>302</v>
      </c>
      <c r="F21" s="2" t="s">
        <v>119</v>
      </c>
      <c r="G21" s="27"/>
      <c r="H21" s="26" t="str">
        <f>VLOOKUP(I21,Datos!A:B,2,0)</f>
        <v>PROGRAMA DE CAPACITACIÓN PARA PRODUCTORES E INTERMEDIARIOS FINANCIEROS RURALES</v>
      </c>
      <c r="I21" s="3" t="s">
        <v>246</v>
      </c>
      <c r="J21" s="4"/>
      <c r="K21" s="6">
        <v>222759.9</v>
      </c>
      <c r="L21" s="4">
        <v>43362</v>
      </c>
      <c r="M21" s="5" t="str">
        <f>VLOOKUP(N21,Datos!E:Q,13,0)</f>
        <v>OTROS</v>
      </c>
      <c r="N21" s="3" t="s">
        <v>238</v>
      </c>
      <c r="O21" s="3" t="s">
        <v>313</v>
      </c>
      <c r="P21" s="15">
        <f t="shared" si="1"/>
        <v>1</v>
      </c>
      <c r="Q21" s="9" t="s">
        <v>158</v>
      </c>
      <c r="R21" s="2" t="s">
        <v>140</v>
      </c>
      <c r="S21" s="2" t="s">
        <v>141</v>
      </c>
      <c r="T21" s="4">
        <v>43244</v>
      </c>
      <c r="U21" s="3" t="s">
        <v>139</v>
      </c>
      <c r="V21" s="50"/>
    </row>
    <row r="22" spans="1:22" ht="270" hidden="1" x14ac:dyDescent="0.25">
      <c r="A22" s="7">
        <v>106011017</v>
      </c>
      <c r="B22" s="5">
        <f t="shared" si="0"/>
        <v>106</v>
      </c>
      <c r="C22" s="5" t="str">
        <f>VLOOKUP(B22,Datos!$I:$K,3,0)</f>
        <v>CENTRO OCCIDENTE</v>
      </c>
      <c r="D22" s="5" t="str">
        <f>VLOOKUP(B22,Datos!$I:$J,2,0)</f>
        <v>IRAPUATO</v>
      </c>
      <c r="E22" s="2" t="s">
        <v>302</v>
      </c>
      <c r="F22" s="2" t="s">
        <v>119</v>
      </c>
      <c r="G22" s="27"/>
      <c r="H22" s="26" t="str">
        <f>VLOOKUP(I22,Datos!A:B,2,0)</f>
        <v>PROGRAMA DE CAPACITACIÓN PARA PRODUCTORES E INTERMEDIARIOS FINANCIEROS RURALES</v>
      </c>
      <c r="I22" s="3" t="s">
        <v>246</v>
      </c>
      <c r="J22" s="4"/>
      <c r="K22" s="6">
        <v>222759.9</v>
      </c>
      <c r="L22" s="4">
        <v>43362</v>
      </c>
      <c r="M22" s="5" t="str">
        <f>VLOOKUP(N22,Datos!E:Q,13,0)</f>
        <v>AUTORIZACIÓN</v>
      </c>
      <c r="N22" s="3" t="s">
        <v>219</v>
      </c>
      <c r="O22" s="3" t="s">
        <v>314</v>
      </c>
      <c r="P22" s="15">
        <f t="shared" si="1"/>
        <v>1</v>
      </c>
      <c r="Q22" s="9" t="s">
        <v>158</v>
      </c>
      <c r="R22" s="2" t="s">
        <v>140</v>
      </c>
      <c r="S22" s="2" t="s">
        <v>142</v>
      </c>
      <c r="T22" s="4">
        <v>43244</v>
      </c>
      <c r="U22" s="3" t="s">
        <v>139</v>
      </c>
      <c r="V22" s="49"/>
    </row>
    <row r="23" spans="1:22" ht="90" hidden="1" x14ac:dyDescent="0.25">
      <c r="A23" s="7">
        <v>106011017</v>
      </c>
      <c r="B23" s="5">
        <f t="shared" si="0"/>
        <v>106</v>
      </c>
      <c r="C23" s="5" t="str">
        <f>VLOOKUP(B23,Datos!$I:$K,3,0)</f>
        <v>CENTRO OCCIDENTE</v>
      </c>
      <c r="D23" s="5" t="str">
        <f>VLOOKUP(B23,Datos!$I:$J,2,0)</f>
        <v>IRAPUATO</v>
      </c>
      <c r="E23" s="2" t="s">
        <v>302</v>
      </c>
      <c r="F23" s="2" t="s">
        <v>119</v>
      </c>
      <c r="G23" s="27"/>
      <c r="H23" s="26" t="str">
        <f>VLOOKUP(I23,Datos!A:B,2,0)</f>
        <v>PROGRAMA DE CAPACITACIÓN PARA PRODUCTORES E INTERMEDIARIOS FINANCIEROS RURALES</v>
      </c>
      <c r="I23" s="3" t="s">
        <v>246</v>
      </c>
      <c r="J23" s="4"/>
      <c r="K23" s="6">
        <v>222759.9</v>
      </c>
      <c r="L23" s="4">
        <v>43362</v>
      </c>
      <c r="M23" s="5" t="str">
        <f>VLOOKUP(N23,Datos!E:Q,13,0)</f>
        <v>AUTORIZACIÓN</v>
      </c>
      <c r="N23" s="3" t="s">
        <v>179</v>
      </c>
      <c r="O23" s="3" t="s">
        <v>315</v>
      </c>
      <c r="P23" s="15">
        <f t="shared" si="1"/>
        <v>1</v>
      </c>
      <c r="Q23" s="9" t="s">
        <v>158</v>
      </c>
      <c r="R23" s="2" t="s">
        <v>140</v>
      </c>
      <c r="S23" s="2" t="s">
        <v>142</v>
      </c>
      <c r="T23" s="4">
        <v>43244</v>
      </c>
      <c r="U23" s="3" t="s">
        <v>139</v>
      </c>
      <c r="V23" s="48"/>
    </row>
    <row r="24" spans="1:22" ht="213.75" hidden="1" x14ac:dyDescent="0.25">
      <c r="A24" s="7">
        <v>106011017</v>
      </c>
      <c r="B24" s="5">
        <f t="shared" si="0"/>
        <v>106</v>
      </c>
      <c r="C24" s="5" t="str">
        <f>VLOOKUP(B24,Datos!$I:$K,3,0)</f>
        <v>CENTRO OCCIDENTE</v>
      </c>
      <c r="D24" s="5" t="str">
        <f>VLOOKUP(B24,Datos!$I:$J,2,0)</f>
        <v>IRAPUATO</v>
      </c>
      <c r="E24" s="2" t="s">
        <v>302</v>
      </c>
      <c r="F24" s="2" t="s">
        <v>119</v>
      </c>
      <c r="G24" s="27"/>
      <c r="H24" s="26" t="str">
        <f>VLOOKUP(I24,Datos!A:B,2,0)</f>
        <v>PROGRAMA DE CAPACITACIÓN PARA PRODUCTORES E INTERMEDIARIOS FINANCIEROS RURALES</v>
      </c>
      <c r="I24" s="3" t="s">
        <v>246</v>
      </c>
      <c r="J24" s="4"/>
      <c r="K24" s="6">
        <v>222759.9</v>
      </c>
      <c r="L24" s="4">
        <v>43362</v>
      </c>
      <c r="M24" s="5" t="str">
        <f>VLOOKUP(N24,Datos!E:Q,13,0)</f>
        <v>AUTORIZACIÓN</v>
      </c>
      <c r="N24" s="3" t="s">
        <v>221</v>
      </c>
      <c r="O24" s="3" t="s">
        <v>316</v>
      </c>
      <c r="P24" s="15">
        <f t="shared" si="1"/>
        <v>1</v>
      </c>
      <c r="Q24" s="9" t="s">
        <v>158</v>
      </c>
      <c r="R24" s="2" t="s">
        <v>140</v>
      </c>
      <c r="S24" s="2" t="s">
        <v>142</v>
      </c>
      <c r="T24" s="4">
        <v>43244</v>
      </c>
      <c r="U24" s="3" t="s">
        <v>139</v>
      </c>
      <c r="V24" s="48"/>
    </row>
    <row r="25" spans="1:22" ht="78.75" hidden="1" x14ac:dyDescent="0.25">
      <c r="A25" s="7">
        <v>106011017</v>
      </c>
      <c r="B25" s="5">
        <f t="shared" si="0"/>
        <v>106</v>
      </c>
      <c r="C25" s="5" t="str">
        <f>VLOOKUP(B25,Datos!$I:$K,3,0)</f>
        <v>CENTRO OCCIDENTE</v>
      </c>
      <c r="D25" s="5" t="str">
        <f>VLOOKUP(B25,Datos!$I:$J,2,0)</f>
        <v>IRAPUATO</v>
      </c>
      <c r="E25" s="2" t="s">
        <v>302</v>
      </c>
      <c r="F25" s="2" t="s">
        <v>119</v>
      </c>
      <c r="G25" s="27"/>
      <c r="H25" s="26" t="str">
        <f>VLOOKUP(I25,Datos!A:B,2,0)</f>
        <v>PROGRAMA DE CAPACITACIÓN PARA PRODUCTORES E INTERMEDIARIOS FINANCIEROS RURALES</v>
      </c>
      <c r="I25" s="3" t="s">
        <v>246</v>
      </c>
      <c r="J25" s="4"/>
      <c r="K25" s="6">
        <v>222759.9</v>
      </c>
      <c r="L25" s="4">
        <v>43362</v>
      </c>
      <c r="M25" s="5" t="str">
        <f>VLOOKUP(N25,Datos!E:Q,13,0)</f>
        <v>AUTORIZACIÓN</v>
      </c>
      <c r="N25" s="3" t="s">
        <v>232</v>
      </c>
      <c r="O25" s="3" t="s">
        <v>370</v>
      </c>
      <c r="P25" s="15">
        <f t="shared" si="1"/>
        <v>1</v>
      </c>
      <c r="Q25" s="9" t="s">
        <v>158</v>
      </c>
      <c r="R25" s="2" t="s">
        <v>140</v>
      </c>
      <c r="S25" s="2" t="s">
        <v>141</v>
      </c>
      <c r="T25" s="4">
        <v>43244</v>
      </c>
      <c r="U25" s="3" t="s">
        <v>139</v>
      </c>
      <c r="V25" s="48"/>
    </row>
    <row r="26" spans="1:22" ht="112.5" hidden="1" x14ac:dyDescent="0.25">
      <c r="A26" s="7">
        <v>106011017</v>
      </c>
      <c r="B26" s="5">
        <f t="shared" si="0"/>
        <v>106</v>
      </c>
      <c r="C26" s="5" t="str">
        <f>VLOOKUP(B26,Datos!$I:$K,3,0)</f>
        <v>CENTRO OCCIDENTE</v>
      </c>
      <c r="D26" s="5" t="str">
        <f>VLOOKUP(B26,Datos!$I:$J,2,0)</f>
        <v>IRAPUATO</v>
      </c>
      <c r="E26" s="2" t="s">
        <v>302</v>
      </c>
      <c r="F26" s="2" t="s">
        <v>119</v>
      </c>
      <c r="G26" s="27"/>
      <c r="H26" s="26" t="str">
        <f>VLOOKUP(I26,Datos!A:B,2,0)</f>
        <v>PROGRAMA DE CAPACITACIÓN PARA PRODUCTORES E INTERMEDIARIOS FINANCIEROS RURALES</v>
      </c>
      <c r="I26" s="3" t="s">
        <v>246</v>
      </c>
      <c r="J26" s="4"/>
      <c r="K26" s="6">
        <v>222759.9</v>
      </c>
      <c r="L26" s="4">
        <v>43362</v>
      </c>
      <c r="M26" s="5" t="str">
        <f>VLOOKUP(N26,Datos!E:Q,13,0)</f>
        <v>SOLICITUD</v>
      </c>
      <c r="N26" s="3" t="s">
        <v>227</v>
      </c>
      <c r="O26" s="3" t="s">
        <v>371</v>
      </c>
      <c r="P26" s="15">
        <f t="shared" si="1"/>
        <v>1</v>
      </c>
      <c r="Q26" s="9" t="s">
        <v>158</v>
      </c>
      <c r="R26" s="2" t="s">
        <v>164</v>
      </c>
      <c r="S26" s="2" t="s">
        <v>142</v>
      </c>
      <c r="T26" s="4">
        <v>43244</v>
      </c>
      <c r="U26" s="3" t="s">
        <v>139</v>
      </c>
      <c r="V26" s="50"/>
    </row>
    <row r="27" spans="1:22" ht="78.75" hidden="1" x14ac:dyDescent="0.25">
      <c r="A27" s="7">
        <v>106016817</v>
      </c>
      <c r="B27" s="5">
        <f t="shared" si="0"/>
        <v>106</v>
      </c>
      <c r="C27" s="5" t="str">
        <f>VLOOKUP(B27,Datos!$I:$K,3,0)</f>
        <v>CENTRO OCCIDENTE</v>
      </c>
      <c r="D27" s="5" t="str">
        <f>VLOOKUP(B27,Datos!$I:$J,2,0)</f>
        <v>IRAPUATO</v>
      </c>
      <c r="E27" s="2" t="s">
        <v>302</v>
      </c>
      <c r="F27" s="2" t="s">
        <v>119</v>
      </c>
      <c r="G27" s="27"/>
      <c r="H27" s="26" t="str">
        <f>VLOOKUP(I27,Datos!A:B,2,0)</f>
        <v>PROGRAMA DE CAPACITACIÓN PARA PRODUCTORES E INTERMEDIARIOS FINANCIEROS RURALES</v>
      </c>
      <c r="I27" s="3" t="s">
        <v>251</v>
      </c>
      <c r="J27" s="4">
        <v>43063</v>
      </c>
      <c r="K27" s="6">
        <v>39904</v>
      </c>
      <c r="L27" s="4">
        <v>43052</v>
      </c>
      <c r="M27" s="5" t="str">
        <f>VLOOKUP(N27,Datos!E:Q,13,0)</f>
        <v>SOLICITUD</v>
      </c>
      <c r="N27" s="3" t="s">
        <v>210</v>
      </c>
      <c r="O27" s="45" t="s">
        <v>277</v>
      </c>
      <c r="P27" s="15">
        <f t="shared" si="1"/>
        <v>1</v>
      </c>
      <c r="Q27" s="9" t="s">
        <v>158</v>
      </c>
      <c r="R27" s="2" t="s">
        <v>164</v>
      </c>
      <c r="S27" s="2" t="s">
        <v>142</v>
      </c>
      <c r="T27" s="4">
        <v>43235</v>
      </c>
      <c r="U27" s="3" t="s">
        <v>14</v>
      </c>
      <c r="V27" s="50"/>
    </row>
    <row r="28" spans="1:22" ht="78.75" hidden="1" x14ac:dyDescent="0.25">
      <c r="A28" s="7">
        <v>106016817</v>
      </c>
      <c r="B28" s="5">
        <f t="shared" si="0"/>
        <v>106</v>
      </c>
      <c r="C28" s="5" t="str">
        <f>VLOOKUP(B28,Datos!$I:$K,3,0)</f>
        <v>CENTRO OCCIDENTE</v>
      </c>
      <c r="D28" s="5" t="str">
        <f>VLOOKUP(B28,Datos!$I:$J,2,0)</f>
        <v>IRAPUATO</v>
      </c>
      <c r="E28" s="2" t="s">
        <v>302</v>
      </c>
      <c r="F28" s="2" t="s">
        <v>119</v>
      </c>
      <c r="G28" s="27"/>
      <c r="H28" s="26" t="str">
        <f>VLOOKUP(I28,Datos!A:B,2,0)</f>
        <v>PROGRAMA DE CAPACITACIÓN PARA PRODUCTORES E INTERMEDIARIOS FINANCIEROS RURALES</v>
      </c>
      <c r="I28" s="3" t="s">
        <v>251</v>
      </c>
      <c r="J28" s="4">
        <v>43063</v>
      </c>
      <c r="K28" s="6">
        <v>39904</v>
      </c>
      <c r="L28" s="4">
        <v>43052</v>
      </c>
      <c r="M28" s="5" t="str">
        <f>VLOOKUP(N28,Datos!E:Q,13,0)</f>
        <v>SOLICITUD</v>
      </c>
      <c r="N28" s="3" t="s">
        <v>181</v>
      </c>
      <c r="O28" s="45" t="s">
        <v>288</v>
      </c>
      <c r="P28" s="15">
        <f t="shared" si="1"/>
        <v>1</v>
      </c>
      <c r="Q28" s="9" t="s">
        <v>158</v>
      </c>
      <c r="R28" s="2" t="s">
        <v>164</v>
      </c>
      <c r="S28" s="2" t="s">
        <v>142</v>
      </c>
      <c r="T28" s="4">
        <v>43235</v>
      </c>
      <c r="U28" s="3" t="s">
        <v>14</v>
      </c>
      <c r="V28" s="50"/>
    </row>
    <row r="29" spans="1:22" ht="180" hidden="1" x14ac:dyDescent="0.25">
      <c r="A29" s="7">
        <v>106016817</v>
      </c>
      <c r="B29" s="5">
        <f t="shared" si="0"/>
        <v>106</v>
      </c>
      <c r="C29" s="5" t="str">
        <f>VLOOKUP(B29,Datos!$I:$K,3,0)</f>
        <v>CENTRO OCCIDENTE</v>
      </c>
      <c r="D29" s="5" t="str">
        <f>VLOOKUP(B29,Datos!$I:$J,2,0)</f>
        <v>IRAPUATO</v>
      </c>
      <c r="E29" s="2" t="s">
        <v>302</v>
      </c>
      <c r="F29" s="2" t="s">
        <v>119</v>
      </c>
      <c r="G29" s="27"/>
      <c r="H29" s="26" t="str">
        <f>VLOOKUP(I29,Datos!A:B,2,0)</f>
        <v>PROGRAMA DE CAPACITACIÓN PARA PRODUCTORES E INTERMEDIARIOS FINANCIEROS RURALES</v>
      </c>
      <c r="I29" s="3" t="s">
        <v>251</v>
      </c>
      <c r="J29" s="4">
        <v>43063</v>
      </c>
      <c r="K29" s="6">
        <v>39904</v>
      </c>
      <c r="L29" s="4">
        <v>43052</v>
      </c>
      <c r="M29" s="5" t="str">
        <f>VLOOKUP(N29,Datos!E:Q,13,0)</f>
        <v>COMPROBACIÓN</v>
      </c>
      <c r="N29" s="3" t="s">
        <v>205</v>
      </c>
      <c r="O29" s="45" t="s">
        <v>285</v>
      </c>
      <c r="P29" s="15">
        <f t="shared" si="1"/>
        <v>1</v>
      </c>
      <c r="Q29" s="9" t="s">
        <v>158</v>
      </c>
      <c r="R29" s="2" t="s">
        <v>140</v>
      </c>
      <c r="S29" s="2" t="s">
        <v>142</v>
      </c>
      <c r="T29" s="4">
        <v>43235</v>
      </c>
      <c r="U29" s="3" t="s">
        <v>14</v>
      </c>
      <c r="V29" s="48"/>
    </row>
    <row r="30" spans="1:22" ht="45" hidden="1" x14ac:dyDescent="0.25">
      <c r="A30" s="7">
        <v>12212170041</v>
      </c>
      <c r="B30" s="5">
        <f t="shared" si="0"/>
        <v>122</v>
      </c>
      <c r="C30" s="5" t="str">
        <f>VLOOKUP(B30,Datos!$I:$K,3,0)</f>
        <v>CENTRO OCCIDENTE</v>
      </c>
      <c r="D30" s="5" t="str">
        <f>VLOOKUP(B30,Datos!$I:$J,2,0)</f>
        <v>PUERTO VALLARTA</v>
      </c>
      <c r="E30" s="2" t="s">
        <v>350</v>
      </c>
      <c r="F30" s="2" t="s">
        <v>122</v>
      </c>
      <c r="G30" s="27" t="s">
        <v>293</v>
      </c>
      <c r="H30" s="26" t="str">
        <f>VLOOKUP(I30,Datos!A:B,2,0)</f>
        <v>PROGRAMA DE GARANTÍAS LÍQUIDAS</v>
      </c>
      <c r="I30" s="3" t="s">
        <v>259</v>
      </c>
      <c r="J30" s="4"/>
      <c r="K30" s="6">
        <v>25920</v>
      </c>
      <c r="L30" s="4">
        <v>43047</v>
      </c>
      <c r="M30" s="5" t="str">
        <f>VLOOKUP(N30,Datos!E:Q,13,0)</f>
        <v>SOLICITUD</v>
      </c>
      <c r="N30" s="3" t="s">
        <v>193</v>
      </c>
      <c r="O30" s="3" t="s">
        <v>301</v>
      </c>
      <c r="P30" s="15">
        <f t="shared" si="1"/>
        <v>1</v>
      </c>
      <c r="Q30" s="9" t="s">
        <v>158</v>
      </c>
      <c r="R30" s="2" t="s">
        <v>140</v>
      </c>
      <c r="S30" s="2" t="s">
        <v>140</v>
      </c>
      <c r="T30" s="4">
        <v>43243</v>
      </c>
      <c r="U30" s="3" t="s">
        <v>14</v>
      </c>
      <c r="V30" s="50"/>
    </row>
    <row r="31" spans="1:22" ht="45" hidden="1" x14ac:dyDescent="0.25">
      <c r="A31" s="7">
        <v>12212170041</v>
      </c>
      <c r="B31" s="5">
        <f t="shared" si="0"/>
        <v>122</v>
      </c>
      <c r="C31" s="5" t="str">
        <f>VLOOKUP(B31,Datos!$I:$K,3,0)</f>
        <v>CENTRO OCCIDENTE</v>
      </c>
      <c r="D31" s="5" t="str">
        <f>VLOOKUP(B31,Datos!$I:$J,2,0)</f>
        <v>PUERTO VALLARTA</v>
      </c>
      <c r="E31" s="2" t="s">
        <v>350</v>
      </c>
      <c r="F31" s="2" t="s">
        <v>122</v>
      </c>
      <c r="G31" s="27" t="s">
        <v>293</v>
      </c>
      <c r="H31" s="26" t="str">
        <f>VLOOKUP(I31,Datos!A:B,2,0)</f>
        <v>PROGRAMA DE GARANTÍAS LÍQUIDAS</v>
      </c>
      <c r="I31" s="3" t="s">
        <v>259</v>
      </c>
      <c r="J31" s="4"/>
      <c r="K31" s="6">
        <v>25920</v>
      </c>
      <c r="L31" s="4">
        <v>43047</v>
      </c>
      <c r="M31" s="5" t="str">
        <f>VLOOKUP(N31,Datos!E:Q,13,0)</f>
        <v>MINISTRACIÓN</v>
      </c>
      <c r="N31" s="3" t="s">
        <v>231</v>
      </c>
      <c r="O31" s="3" t="s">
        <v>403</v>
      </c>
      <c r="P31" s="15">
        <f t="shared" si="1"/>
        <v>1</v>
      </c>
      <c r="Q31" s="9" t="s">
        <v>158</v>
      </c>
      <c r="R31" s="2" t="s">
        <v>140</v>
      </c>
      <c r="S31" s="2" t="s">
        <v>140</v>
      </c>
      <c r="T31" s="4">
        <v>43243</v>
      </c>
      <c r="U31" s="3" t="s">
        <v>14</v>
      </c>
      <c r="V31" s="50"/>
    </row>
    <row r="32" spans="1:22" ht="45" hidden="1" x14ac:dyDescent="0.25">
      <c r="A32" s="7">
        <v>12212170042</v>
      </c>
      <c r="B32" s="5">
        <f t="shared" si="0"/>
        <v>122</v>
      </c>
      <c r="C32" s="5" t="str">
        <f>VLOOKUP(B32,Datos!$I:$K,3,0)</f>
        <v>CENTRO OCCIDENTE</v>
      </c>
      <c r="D32" s="5" t="str">
        <f>VLOOKUP(B32,Datos!$I:$J,2,0)</f>
        <v>PUERTO VALLARTA</v>
      </c>
      <c r="E32" s="2" t="s">
        <v>350</v>
      </c>
      <c r="F32" s="2" t="s">
        <v>122</v>
      </c>
      <c r="G32" s="27" t="s">
        <v>297</v>
      </c>
      <c r="H32" s="26" t="str">
        <f>VLOOKUP(I32,Datos!A:B,2,0)</f>
        <v>PROGRAMA DE GARANTÍAS LÍQUIDAS</v>
      </c>
      <c r="I32" s="3" t="s">
        <v>259</v>
      </c>
      <c r="J32" s="4"/>
      <c r="K32" s="6">
        <v>25920</v>
      </c>
      <c r="L32" s="4">
        <v>43047</v>
      </c>
      <c r="M32" s="5" t="str">
        <f>VLOOKUP(N32,Datos!E:Q,13,0)</f>
        <v>SOLICITUD</v>
      </c>
      <c r="N32" s="3" t="s">
        <v>193</v>
      </c>
      <c r="O32" s="3" t="s">
        <v>301</v>
      </c>
      <c r="P32" s="15">
        <f t="shared" si="1"/>
        <v>1</v>
      </c>
      <c r="Q32" s="9" t="s">
        <v>158</v>
      </c>
      <c r="R32" s="2" t="s">
        <v>140</v>
      </c>
      <c r="S32" s="2" t="s">
        <v>140</v>
      </c>
      <c r="T32" s="4">
        <v>43245</v>
      </c>
      <c r="U32" s="3" t="s">
        <v>241</v>
      </c>
      <c r="V32" s="50"/>
    </row>
    <row r="33" spans="1:22" ht="45" hidden="1" x14ac:dyDescent="0.25">
      <c r="A33" s="7">
        <v>12212170042</v>
      </c>
      <c r="B33" s="5">
        <f t="shared" si="0"/>
        <v>122</v>
      </c>
      <c r="C33" s="5" t="str">
        <f>VLOOKUP(B33,Datos!$I:$K,3,0)</f>
        <v>CENTRO OCCIDENTE</v>
      </c>
      <c r="D33" s="5" t="str">
        <f>VLOOKUP(B33,Datos!$I:$J,2,0)</f>
        <v>PUERTO VALLARTA</v>
      </c>
      <c r="E33" s="2" t="s">
        <v>350</v>
      </c>
      <c r="F33" s="2" t="s">
        <v>122</v>
      </c>
      <c r="G33" s="27" t="s">
        <v>297</v>
      </c>
      <c r="H33" s="26" t="str">
        <f>VLOOKUP(I33,Datos!A:B,2,0)</f>
        <v>PROGRAMA DE GARANTÍAS LÍQUIDAS</v>
      </c>
      <c r="I33" s="3" t="s">
        <v>259</v>
      </c>
      <c r="J33" s="4"/>
      <c r="K33" s="6">
        <v>25920</v>
      </c>
      <c r="L33" s="4">
        <v>43047</v>
      </c>
      <c r="M33" s="5" t="str">
        <f>VLOOKUP(N33,Datos!E:Q,13,0)</f>
        <v>MINISTRACIÓN</v>
      </c>
      <c r="N33" s="3" t="s">
        <v>231</v>
      </c>
      <c r="O33" s="3" t="s">
        <v>403</v>
      </c>
      <c r="P33" s="15">
        <f t="shared" si="1"/>
        <v>1</v>
      </c>
      <c r="Q33" s="9" t="s">
        <v>158</v>
      </c>
      <c r="R33" s="2" t="s">
        <v>140</v>
      </c>
      <c r="S33" s="2" t="s">
        <v>140</v>
      </c>
      <c r="T33" s="4">
        <v>43245</v>
      </c>
      <c r="U33" s="3" t="s">
        <v>241</v>
      </c>
      <c r="V33" s="50"/>
    </row>
    <row r="34" spans="1:22" ht="78.75" hidden="1" x14ac:dyDescent="0.25">
      <c r="A34" s="7">
        <v>100009017</v>
      </c>
      <c r="B34" s="5">
        <f t="shared" si="0"/>
        <v>100</v>
      </c>
      <c r="C34" s="5" t="str">
        <f>VLOOKUP(B34,Datos!$I:$K,3,0)</f>
        <v>CENTRO OCCIDENTE</v>
      </c>
      <c r="D34" s="5" t="str">
        <f>VLOOKUP(B34,Datos!$I:$J,2,0)</f>
        <v>QUERETARO</v>
      </c>
      <c r="E34" s="2" t="s">
        <v>294</v>
      </c>
      <c r="F34" s="2" t="s">
        <v>122</v>
      </c>
      <c r="G34" s="27"/>
      <c r="H34" s="26" t="str">
        <f>VLOOKUP(I34,Datos!A:B,2,0)</f>
        <v>PROGRAMA DE CAPACITACIÓN PARA PRODUCTORES E INTERMEDIARIOS FINANCIEROS RURALES</v>
      </c>
      <c r="I34" s="3" t="s">
        <v>251</v>
      </c>
      <c r="J34" s="4">
        <v>42982</v>
      </c>
      <c r="K34" s="6">
        <v>24500</v>
      </c>
      <c r="L34" s="4">
        <v>42971</v>
      </c>
      <c r="M34" s="5" t="str">
        <f>VLOOKUP(N34,Datos!E:Q,13,0)</f>
        <v>SIN AREAS DE OPORTUNIDAD</v>
      </c>
      <c r="N34" s="3" t="s">
        <v>174</v>
      </c>
      <c r="O34" s="3" t="s">
        <v>174</v>
      </c>
      <c r="P34" s="15">
        <f t="shared" si="1"/>
        <v>1</v>
      </c>
      <c r="Q34" s="9" t="s">
        <v>239</v>
      </c>
      <c r="R34" s="2" t="s">
        <v>242</v>
      </c>
      <c r="S34" s="2" t="s">
        <v>242</v>
      </c>
      <c r="T34" s="4">
        <v>43236</v>
      </c>
      <c r="U34" s="3" t="s">
        <v>241</v>
      </c>
      <c r="V34" s="51"/>
    </row>
    <row r="35" spans="1:22" ht="191.25" hidden="1" x14ac:dyDescent="0.25">
      <c r="A35" s="7">
        <v>105010117</v>
      </c>
      <c r="B35" s="5">
        <f t="shared" si="0"/>
        <v>105</v>
      </c>
      <c r="C35" s="5" t="str">
        <f>VLOOKUP(B35,Datos!$I:$K,3,0)</f>
        <v>CENTRO OCCIDENTE</v>
      </c>
      <c r="D35" s="5" t="str">
        <f>VLOOKUP(B35,Datos!$I:$J,2,0)</f>
        <v>VALLE DE SANTIAGO</v>
      </c>
      <c r="E35" s="2" t="s">
        <v>275</v>
      </c>
      <c r="F35" s="2" t="s">
        <v>119</v>
      </c>
      <c r="G35" s="27"/>
      <c r="H35" s="26" t="str">
        <f>VLOOKUP(I35,Datos!A:B,2,0)</f>
        <v>PROGRAMA DE CAPACITACIÓN PARA PRODUCTORES E INTERMEDIARIOS FINANCIEROS RURALES</v>
      </c>
      <c r="I35" s="3" t="s">
        <v>246</v>
      </c>
      <c r="J35" s="4"/>
      <c r="K35" s="6">
        <v>75000</v>
      </c>
      <c r="L35" s="4">
        <v>42984</v>
      </c>
      <c r="M35" s="5" t="str">
        <f>VLOOKUP(N35,Datos!E:Q,13,0)</f>
        <v>OTROS</v>
      </c>
      <c r="N35" s="3" t="s">
        <v>238</v>
      </c>
      <c r="O35" s="45" t="s">
        <v>276</v>
      </c>
      <c r="P35" s="15">
        <f t="shared" si="1"/>
        <v>1</v>
      </c>
      <c r="Q35" s="9" t="s">
        <v>158</v>
      </c>
      <c r="R35" s="2" t="s">
        <v>140</v>
      </c>
      <c r="S35" s="2" t="s">
        <v>142</v>
      </c>
      <c r="T35" s="4">
        <v>43235</v>
      </c>
      <c r="U35" s="3" t="s">
        <v>14</v>
      </c>
      <c r="V35" s="48"/>
    </row>
    <row r="36" spans="1:22" ht="78.75" x14ac:dyDescent="0.25">
      <c r="A36" s="7">
        <v>700000817</v>
      </c>
      <c r="B36" s="5">
        <f t="shared" si="0"/>
        <v>700</v>
      </c>
      <c r="C36" s="5" t="str">
        <f>VLOOKUP(B36,Datos!$I:$K,3,0)</f>
        <v>CORPORATIVO</v>
      </c>
      <c r="D36" s="5" t="str">
        <f>VLOOKUP(B36,Datos!$I:$J,2,0)</f>
        <v>CORPORATIVO</v>
      </c>
      <c r="E36" s="2" t="s">
        <v>405</v>
      </c>
      <c r="F36" s="2" t="s">
        <v>162</v>
      </c>
      <c r="G36" s="27"/>
      <c r="H36" s="26" t="str">
        <f>VLOOKUP(I36,Datos!A:B,2,0)</f>
        <v>PROGRAMA DE CAPACITACIÓN PARA PRODUCTORES E INTERMEDIARIOS FINANCIEROS RURALES</v>
      </c>
      <c r="I36" s="3" t="s">
        <v>254</v>
      </c>
      <c r="J36" s="4"/>
      <c r="K36" s="6">
        <v>28906.07</v>
      </c>
      <c r="L36" s="4">
        <v>42754</v>
      </c>
      <c r="M36" s="5" t="str">
        <f>VLOOKUP(N36,Datos!E:Q,13,0)</f>
        <v>SIN AREAS DE OPORTUNIDAD</v>
      </c>
      <c r="N36" s="3" t="s">
        <v>174</v>
      </c>
      <c r="O36" s="3" t="s">
        <v>174</v>
      </c>
      <c r="P36" s="15">
        <f t="shared" si="1"/>
        <v>1</v>
      </c>
      <c r="Q36" s="9" t="s">
        <v>239</v>
      </c>
      <c r="R36" s="2" t="s">
        <v>242</v>
      </c>
      <c r="S36" s="2" t="s">
        <v>242</v>
      </c>
      <c r="T36" s="4">
        <v>43328</v>
      </c>
      <c r="U36" s="3" t="s">
        <v>13</v>
      </c>
      <c r="V36" s="107"/>
    </row>
    <row r="37" spans="1:22" ht="90" x14ac:dyDescent="0.25">
      <c r="A37" s="7">
        <v>700001917</v>
      </c>
      <c r="B37" s="5">
        <f t="shared" ref="B37:B67" si="2">(MID(A37,1,3))*1</f>
        <v>700</v>
      </c>
      <c r="C37" s="5" t="str">
        <f>VLOOKUP(B37,Datos!$I:$K,3,0)</f>
        <v>CORPORATIVO</v>
      </c>
      <c r="D37" s="5" t="str">
        <f>VLOOKUP(B37,Datos!$I:$J,2,0)</f>
        <v>CORPORATIVO</v>
      </c>
      <c r="E37" s="2" t="s">
        <v>415</v>
      </c>
      <c r="F37" s="2" t="s">
        <v>162</v>
      </c>
      <c r="G37" s="27"/>
      <c r="H37" s="26" t="str">
        <f>VLOOKUP(I37,Datos!A:B,2,0)</f>
        <v>PROGRAMA DE CAPACITACIÓN PARA PRODUCTORES E INTERMEDIARIOS FINANCIEROS RURALES</v>
      </c>
      <c r="I37" s="3" t="s">
        <v>255</v>
      </c>
      <c r="J37" s="4"/>
      <c r="K37" s="6">
        <v>11070</v>
      </c>
      <c r="L37" s="4">
        <v>42793</v>
      </c>
      <c r="M37" s="5" t="str">
        <f>VLOOKUP(N37,Datos!E:Q,13,0)</f>
        <v>SIN AREAS DE OPORTUNIDAD</v>
      </c>
      <c r="N37" s="3" t="s">
        <v>174</v>
      </c>
      <c r="O37" s="3" t="s">
        <v>174</v>
      </c>
      <c r="P37" s="15">
        <f t="shared" ref="P37:P67" si="3">IF(Q37&lt;&gt;"REQUERIMIENTO",1,0)</f>
        <v>1</v>
      </c>
      <c r="Q37" s="9" t="s">
        <v>239</v>
      </c>
      <c r="R37" s="2" t="s">
        <v>242</v>
      </c>
      <c r="S37" s="2" t="s">
        <v>242</v>
      </c>
      <c r="T37" s="4">
        <v>43245</v>
      </c>
      <c r="U37" s="3" t="s">
        <v>241</v>
      </c>
      <c r="V37" s="51"/>
    </row>
    <row r="38" spans="1:22" ht="78.75" x14ac:dyDescent="0.25">
      <c r="A38" s="7">
        <v>700049217</v>
      </c>
      <c r="B38" s="5">
        <f t="shared" si="2"/>
        <v>700</v>
      </c>
      <c r="C38" s="5" t="str">
        <f>VLOOKUP(B38,Datos!$I:$K,3,0)</f>
        <v>CORPORATIVO</v>
      </c>
      <c r="D38" s="5" t="str">
        <f>VLOOKUP(B38,Datos!$I:$J,2,0)</f>
        <v>CORPORATIVO</v>
      </c>
      <c r="E38" s="2" t="s">
        <v>348</v>
      </c>
      <c r="F38" s="2" t="s">
        <v>125</v>
      </c>
      <c r="G38" s="27"/>
      <c r="H38" s="26" t="str">
        <f>VLOOKUP(I38,Datos!A:B,2,0)</f>
        <v>PROGRAMA DE CAPACITACIÓN PARA PRODUCTORES E INTERMEDIARIOS FINANCIEROS RURALES</v>
      </c>
      <c r="I38" s="3" t="s">
        <v>251</v>
      </c>
      <c r="J38" s="4">
        <v>43048</v>
      </c>
      <c r="K38" s="6">
        <v>500000</v>
      </c>
      <c r="L38" s="4">
        <v>42996</v>
      </c>
      <c r="M38" s="5" t="str">
        <f>VLOOKUP(N38,Datos!E:Q,13,0)</f>
        <v>SIN AREAS DE OPORTUNIDAD</v>
      </c>
      <c r="N38" s="3" t="s">
        <v>174</v>
      </c>
      <c r="O38" s="3" t="s">
        <v>174</v>
      </c>
      <c r="P38" s="15">
        <f t="shared" si="3"/>
        <v>1</v>
      </c>
      <c r="Q38" s="9" t="s">
        <v>239</v>
      </c>
      <c r="R38" s="2" t="s">
        <v>242</v>
      </c>
      <c r="S38" s="2" t="s">
        <v>242</v>
      </c>
      <c r="T38" s="4">
        <v>43250</v>
      </c>
      <c r="U38" s="3" t="s">
        <v>139</v>
      </c>
      <c r="V38" s="51"/>
    </row>
    <row r="39" spans="1:22" ht="78.75" hidden="1" x14ac:dyDescent="0.25">
      <c r="A39" s="7">
        <v>303024717</v>
      </c>
      <c r="B39" s="5">
        <f t="shared" si="2"/>
        <v>303</v>
      </c>
      <c r="C39" s="5" t="str">
        <f>VLOOKUP(B39,Datos!$I:$K,3,0)</f>
        <v>NORTE</v>
      </c>
      <c r="D39" s="5" t="str">
        <f>VLOOKUP(B39,Datos!$I:$J,2,0)</f>
        <v>CUAUHTEMOC</v>
      </c>
      <c r="E39" s="2" t="s">
        <v>311</v>
      </c>
      <c r="F39" s="2" t="s">
        <v>57</v>
      </c>
      <c r="G39" s="27"/>
      <c r="H39" s="26" t="str">
        <f>VLOOKUP(I39,Datos!A:B,2,0)</f>
        <v>PROGRAMA DE CAPACITACIÓN PARA PRODUCTORES E INTERMEDIARIOS FINANCIEROS RURALES</v>
      </c>
      <c r="I39" s="3" t="s">
        <v>246</v>
      </c>
      <c r="J39" s="4"/>
      <c r="K39" s="6">
        <v>198763.21</v>
      </c>
      <c r="L39" s="4">
        <v>42985</v>
      </c>
      <c r="M39" s="5" t="str">
        <f>VLOOKUP(N39,Datos!E:Q,13,0)</f>
        <v>SOLICITUD</v>
      </c>
      <c r="N39" s="3" t="s">
        <v>227</v>
      </c>
      <c r="O39" s="3" t="s">
        <v>376</v>
      </c>
      <c r="P39" s="15">
        <f t="shared" si="3"/>
        <v>1</v>
      </c>
      <c r="Q39" s="9" t="s">
        <v>158</v>
      </c>
      <c r="R39" s="2" t="s">
        <v>164</v>
      </c>
      <c r="S39" s="2" t="s">
        <v>141</v>
      </c>
      <c r="T39" s="4">
        <v>43245</v>
      </c>
      <c r="U39" s="3" t="s">
        <v>139</v>
      </c>
      <c r="V39" s="50"/>
    </row>
    <row r="40" spans="1:22" ht="78.75" hidden="1" x14ac:dyDescent="0.25">
      <c r="A40" s="7">
        <v>303024717</v>
      </c>
      <c r="B40" s="5">
        <f t="shared" si="2"/>
        <v>303</v>
      </c>
      <c r="C40" s="5" t="str">
        <f>VLOOKUP(B40,Datos!$I:$K,3,0)</f>
        <v>NORTE</v>
      </c>
      <c r="D40" s="5" t="str">
        <f>VLOOKUP(B40,Datos!$I:$J,2,0)</f>
        <v>CUAUHTEMOC</v>
      </c>
      <c r="E40" s="2" t="s">
        <v>311</v>
      </c>
      <c r="F40" s="2" t="s">
        <v>57</v>
      </c>
      <c r="G40" s="27"/>
      <c r="H40" s="26" t="str">
        <f>VLOOKUP(I40,Datos!A:B,2,0)</f>
        <v>PROGRAMA DE CAPACITACIÓN PARA PRODUCTORES E INTERMEDIARIOS FINANCIEROS RURALES</v>
      </c>
      <c r="I40" s="3" t="s">
        <v>246</v>
      </c>
      <c r="J40" s="4"/>
      <c r="K40" s="6">
        <v>198763.21</v>
      </c>
      <c r="L40" s="4">
        <v>42985</v>
      </c>
      <c r="M40" s="5" t="str">
        <f>VLOOKUP(N40,Datos!E:Q,13,0)</f>
        <v>MINISTRACIÓN</v>
      </c>
      <c r="N40" s="3" t="s">
        <v>186</v>
      </c>
      <c r="O40" s="3" t="s">
        <v>377</v>
      </c>
      <c r="P40" s="15">
        <f t="shared" si="3"/>
        <v>1</v>
      </c>
      <c r="Q40" s="9" t="s">
        <v>158</v>
      </c>
      <c r="R40" s="2" t="s">
        <v>140</v>
      </c>
      <c r="S40" s="2" t="s">
        <v>142</v>
      </c>
      <c r="T40" s="4">
        <v>43245</v>
      </c>
      <c r="U40" s="3" t="s">
        <v>139</v>
      </c>
      <c r="V40" s="48"/>
    </row>
    <row r="41" spans="1:22" ht="78.75" hidden="1" x14ac:dyDescent="0.25">
      <c r="A41" s="7">
        <v>312012217</v>
      </c>
      <c r="B41" s="5">
        <f t="shared" si="2"/>
        <v>312</v>
      </c>
      <c r="C41" s="5" t="str">
        <f>VLOOKUP(B41,Datos!$I:$K,3,0)</f>
        <v>NORTE</v>
      </c>
      <c r="D41" s="5" t="str">
        <f>VLOOKUP(B41,Datos!$I:$J,2,0)</f>
        <v>DURANGO</v>
      </c>
      <c r="E41" s="2" t="s">
        <v>340</v>
      </c>
      <c r="F41" s="2" t="s">
        <v>66</v>
      </c>
      <c r="G41" s="27"/>
      <c r="H41" s="26" t="str">
        <f>VLOOKUP(I41,Datos!A:B,2,0)</f>
        <v>PROGRAMA DE CAPACITACIÓN PARA PRODUCTORES E INTERMEDIARIOS FINANCIEROS RURALES</v>
      </c>
      <c r="I41" s="3" t="s">
        <v>244</v>
      </c>
      <c r="J41" s="4"/>
      <c r="K41" s="6">
        <v>1860</v>
      </c>
      <c r="L41" s="4">
        <v>42895</v>
      </c>
      <c r="M41" s="5" t="str">
        <f>VLOOKUP(N41,Datos!E:Q,13,0)</f>
        <v>SOLICITUD</v>
      </c>
      <c r="N41" s="3" t="s">
        <v>226</v>
      </c>
      <c r="O41" s="45" t="s">
        <v>278</v>
      </c>
      <c r="P41" s="15">
        <f t="shared" si="3"/>
        <v>1</v>
      </c>
      <c r="Q41" s="9" t="s">
        <v>158</v>
      </c>
      <c r="R41" s="2" t="s">
        <v>164</v>
      </c>
      <c r="S41" s="2" t="s">
        <v>142</v>
      </c>
      <c r="T41" s="4">
        <v>43235</v>
      </c>
      <c r="U41" s="3" t="s">
        <v>14</v>
      </c>
      <c r="V41" s="50"/>
    </row>
    <row r="42" spans="1:22" ht="78.75" hidden="1" x14ac:dyDescent="0.25">
      <c r="A42" s="7">
        <v>312012217</v>
      </c>
      <c r="B42" s="5">
        <f t="shared" si="2"/>
        <v>312</v>
      </c>
      <c r="C42" s="5" t="str">
        <f>VLOOKUP(B42,Datos!$I:$K,3,0)</f>
        <v>NORTE</v>
      </c>
      <c r="D42" s="5" t="str">
        <f>VLOOKUP(B42,Datos!$I:$J,2,0)</f>
        <v>DURANGO</v>
      </c>
      <c r="E42" s="2" t="s">
        <v>340</v>
      </c>
      <c r="F42" s="2" t="s">
        <v>66</v>
      </c>
      <c r="G42" s="27"/>
      <c r="H42" s="26" t="str">
        <f>VLOOKUP(I42,Datos!A:B,2,0)</f>
        <v>PROGRAMA DE CAPACITACIÓN PARA PRODUCTORES E INTERMEDIARIOS FINANCIEROS RURALES</v>
      </c>
      <c r="I42" s="3" t="s">
        <v>244</v>
      </c>
      <c r="J42" s="4"/>
      <c r="K42" s="6">
        <v>1860</v>
      </c>
      <c r="L42" s="4">
        <v>42895</v>
      </c>
      <c r="M42" s="5" t="str">
        <f>VLOOKUP(N42,Datos!E:Q,13,0)</f>
        <v>SOLICITUD</v>
      </c>
      <c r="N42" s="3" t="s">
        <v>203</v>
      </c>
      <c r="O42" s="3" t="s">
        <v>366</v>
      </c>
      <c r="P42" s="15">
        <f t="shared" si="3"/>
        <v>1</v>
      </c>
      <c r="Q42" s="9" t="s">
        <v>158</v>
      </c>
      <c r="R42" s="2" t="s">
        <v>164</v>
      </c>
      <c r="S42" s="2" t="s">
        <v>142</v>
      </c>
      <c r="T42" s="4">
        <v>43235</v>
      </c>
      <c r="U42" s="3" t="s">
        <v>14</v>
      </c>
      <c r="V42" s="50"/>
    </row>
    <row r="43" spans="1:22" ht="78.75" hidden="1" x14ac:dyDescent="0.25">
      <c r="A43" s="7">
        <v>312012217</v>
      </c>
      <c r="B43" s="5">
        <f t="shared" si="2"/>
        <v>312</v>
      </c>
      <c r="C43" s="5" t="str">
        <f>VLOOKUP(B43,Datos!$I:$K,3,0)</f>
        <v>NORTE</v>
      </c>
      <c r="D43" s="5" t="str">
        <f>VLOOKUP(B43,Datos!$I:$J,2,0)</f>
        <v>DURANGO</v>
      </c>
      <c r="E43" s="2" t="s">
        <v>340</v>
      </c>
      <c r="F43" s="2" t="s">
        <v>66</v>
      </c>
      <c r="G43" s="27"/>
      <c r="H43" s="26" t="str">
        <f>VLOOKUP(I43,Datos!A:B,2,0)</f>
        <v>PROGRAMA DE CAPACITACIÓN PARA PRODUCTORES E INTERMEDIARIOS FINANCIEROS RURALES</v>
      </c>
      <c r="I43" s="3" t="s">
        <v>244</v>
      </c>
      <c r="J43" s="4"/>
      <c r="K43" s="6">
        <v>1860</v>
      </c>
      <c r="L43" s="4">
        <v>42895</v>
      </c>
      <c r="M43" s="5" t="str">
        <f>VLOOKUP(N43,Datos!E:Q,13,0)</f>
        <v>SOLICITUD</v>
      </c>
      <c r="N43" s="3" t="s">
        <v>187</v>
      </c>
      <c r="O43" s="45" t="s">
        <v>279</v>
      </c>
      <c r="P43" s="15">
        <f t="shared" si="3"/>
        <v>1</v>
      </c>
      <c r="Q43" s="9" t="s">
        <v>158</v>
      </c>
      <c r="R43" s="2" t="s">
        <v>140</v>
      </c>
      <c r="S43" s="2" t="s">
        <v>142</v>
      </c>
      <c r="T43" s="4">
        <v>43235</v>
      </c>
      <c r="U43" s="3" t="s">
        <v>14</v>
      </c>
      <c r="V43" s="50"/>
    </row>
    <row r="44" spans="1:22" ht="78.75" hidden="1" x14ac:dyDescent="0.25">
      <c r="A44" s="7">
        <v>312012617</v>
      </c>
      <c r="B44" s="5">
        <f t="shared" si="2"/>
        <v>312</v>
      </c>
      <c r="C44" s="5" t="str">
        <f>VLOOKUP(B44,Datos!$I:$K,3,0)</f>
        <v>NORTE</v>
      </c>
      <c r="D44" s="5" t="str">
        <f>VLOOKUP(B44,Datos!$I:$J,2,0)</f>
        <v>DURANGO</v>
      </c>
      <c r="E44" s="2" t="s">
        <v>312</v>
      </c>
      <c r="F44" s="2" t="s">
        <v>66</v>
      </c>
      <c r="G44" s="27"/>
      <c r="H44" s="26" t="str">
        <f>VLOOKUP(I44,Datos!A:B,2,0)</f>
        <v>PROGRAMA DE CAPACITACIÓN PARA PRODUCTORES E INTERMEDIARIOS FINANCIEROS RURALES</v>
      </c>
      <c r="I44" s="3" t="s">
        <v>244</v>
      </c>
      <c r="J44" s="4"/>
      <c r="K44" s="6">
        <v>680</v>
      </c>
      <c r="L44" s="4">
        <v>42895</v>
      </c>
      <c r="M44" s="5" t="str">
        <f>VLOOKUP(N44,Datos!E:Q,13,0)</f>
        <v>SOLICITUD</v>
      </c>
      <c r="N44" s="3" t="s">
        <v>226</v>
      </c>
      <c r="O44" s="3" t="s">
        <v>317</v>
      </c>
      <c r="P44" s="15">
        <f t="shared" si="3"/>
        <v>1</v>
      </c>
      <c r="Q44" s="9" t="s">
        <v>158</v>
      </c>
      <c r="R44" s="2" t="s">
        <v>164</v>
      </c>
      <c r="S44" s="2" t="s">
        <v>142</v>
      </c>
      <c r="T44" s="4">
        <v>43248</v>
      </c>
      <c r="U44" s="3" t="s">
        <v>139</v>
      </c>
      <c r="V44" s="50"/>
    </row>
    <row r="45" spans="1:22" ht="78.75" hidden="1" x14ac:dyDescent="0.25">
      <c r="A45" s="7">
        <v>312012617</v>
      </c>
      <c r="B45" s="5">
        <f t="shared" si="2"/>
        <v>312</v>
      </c>
      <c r="C45" s="5" t="str">
        <f>VLOOKUP(B45,Datos!$I:$K,3,0)</f>
        <v>NORTE</v>
      </c>
      <c r="D45" s="5" t="str">
        <f>VLOOKUP(B45,Datos!$I:$J,2,0)</f>
        <v>DURANGO</v>
      </c>
      <c r="E45" s="2" t="s">
        <v>312</v>
      </c>
      <c r="F45" s="2" t="s">
        <v>66</v>
      </c>
      <c r="G45" s="27"/>
      <c r="H45" s="26" t="str">
        <f>VLOOKUP(I45,Datos!A:B,2,0)</f>
        <v>PROGRAMA DE CAPACITACIÓN PARA PRODUCTORES E INTERMEDIARIOS FINANCIEROS RURALES</v>
      </c>
      <c r="I45" s="3" t="s">
        <v>244</v>
      </c>
      <c r="J45" s="4"/>
      <c r="K45" s="6">
        <v>680</v>
      </c>
      <c r="L45" s="4">
        <v>42895</v>
      </c>
      <c r="M45" s="5" t="str">
        <f>VLOOKUP(N45,Datos!E:Q,13,0)</f>
        <v>SOLICITUD</v>
      </c>
      <c r="N45" s="3" t="s">
        <v>203</v>
      </c>
      <c r="O45" s="3" t="s">
        <v>366</v>
      </c>
      <c r="P45" s="15">
        <f t="shared" si="3"/>
        <v>1</v>
      </c>
      <c r="Q45" s="9" t="s">
        <v>158</v>
      </c>
      <c r="R45" s="2" t="s">
        <v>164</v>
      </c>
      <c r="S45" s="2" t="s">
        <v>142</v>
      </c>
      <c r="T45" s="4">
        <v>43248</v>
      </c>
      <c r="U45" s="3" t="s">
        <v>139</v>
      </c>
      <c r="V45" s="50"/>
    </row>
    <row r="46" spans="1:22" ht="78.75" hidden="1" x14ac:dyDescent="0.25">
      <c r="A46" s="7">
        <v>312012617</v>
      </c>
      <c r="B46" s="5">
        <f t="shared" si="2"/>
        <v>312</v>
      </c>
      <c r="C46" s="5" t="str">
        <f>VLOOKUP(B46,Datos!$I:$K,3,0)</f>
        <v>NORTE</v>
      </c>
      <c r="D46" s="5" t="str">
        <f>VLOOKUP(B46,Datos!$I:$J,2,0)</f>
        <v>DURANGO</v>
      </c>
      <c r="E46" s="2" t="s">
        <v>312</v>
      </c>
      <c r="F46" s="2" t="s">
        <v>66</v>
      </c>
      <c r="G46" s="27"/>
      <c r="H46" s="26" t="str">
        <f>VLOOKUP(I46,Datos!A:B,2,0)</f>
        <v>PROGRAMA DE CAPACITACIÓN PARA PRODUCTORES E INTERMEDIARIOS FINANCIEROS RURALES</v>
      </c>
      <c r="I46" s="3" t="s">
        <v>244</v>
      </c>
      <c r="J46" s="4"/>
      <c r="K46" s="6">
        <v>680</v>
      </c>
      <c r="L46" s="4">
        <v>42895</v>
      </c>
      <c r="M46" s="5" t="str">
        <f>VLOOKUP(N46,Datos!E:Q,13,0)</f>
        <v>SOLICITUD</v>
      </c>
      <c r="N46" s="3" t="s">
        <v>187</v>
      </c>
      <c r="O46" s="3" t="s">
        <v>317</v>
      </c>
      <c r="P46" s="15">
        <f t="shared" si="3"/>
        <v>1</v>
      </c>
      <c r="Q46" s="9" t="s">
        <v>158</v>
      </c>
      <c r="R46" s="2" t="s">
        <v>140</v>
      </c>
      <c r="S46" s="2" t="s">
        <v>142</v>
      </c>
      <c r="T46" s="4">
        <v>43248</v>
      </c>
      <c r="U46" s="3" t="s">
        <v>139</v>
      </c>
      <c r="V46" s="50"/>
    </row>
    <row r="47" spans="1:22" ht="78.75" hidden="1" x14ac:dyDescent="0.25">
      <c r="A47" s="7">
        <v>312012617</v>
      </c>
      <c r="B47" s="5">
        <f t="shared" si="2"/>
        <v>312</v>
      </c>
      <c r="C47" s="5" t="str">
        <f>VLOOKUP(B47,Datos!$I:$K,3,0)</f>
        <v>NORTE</v>
      </c>
      <c r="D47" s="5" t="str">
        <f>VLOOKUP(B47,Datos!$I:$J,2,0)</f>
        <v>DURANGO</v>
      </c>
      <c r="E47" s="2" t="s">
        <v>312</v>
      </c>
      <c r="F47" s="2" t="s">
        <v>66</v>
      </c>
      <c r="G47" s="27"/>
      <c r="H47" s="26" t="str">
        <f>VLOOKUP(I47,Datos!A:B,2,0)</f>
        <v>PROGRAMA DE CAPACITACIÓN PARA PRODUCTORES E INTERMEDIARIOS FINANCIEROS RURALES</v>
      </c>
      <c r="I47" s="3" t="s">
        <v>244</v>
      </c>
      <c r="J47" s="4"/>
      <c r="K47" s="6">
        <v>680</v>
      </c>
      <c r="L47" s="4">
        <v>42895</v>
      </c>
      <c r="M47" s="5" t="str">
        <f>VLOOKUP(N47,Datos!E:Q,13,0)</f>
        <v>AUTORIZACIÓN</v>
      </c>
      <c r="N47" s="3" t="s">
        <v>219</v>
      </c>
      <c r="O47" s="3" t="s">
        <v>317</v>
      </c>
      <c r="P47" s="15">
        <f t="shared" si="3"/>
        <v>1</v>
      </c>
      <c r="Q47" s="9" t="s">
        <v>158</v>
      </c>
      <c r="R47" s="2" t="s">
        <v>140</v>
      </c>
      <c r="S47" s="2" t="s">
        <v>142</v>
      </c>
      <c r="T47" s="4">
        <v>43248</v>
      </c>
      <c r="U47" s="3" t="s">
        <v>139</v>
      </c>
      <c r="V47" s="50"/>
    </row>
    <row r="48" spans="1:22" ht="78.75" hidden="1" x14ac:dyDescent="0.25">
      <c r="A48" s="7">
        <v>312013317</v>
      </c>
      <c r="B48" s="5">
        <f t="shared" si="2"/>
        <v>312</v>
      </c>
      <c r="C48" s="5" t="str">
        <f>VLOOKUP(B48,Datos!$I:$K,3,0)</f>
        <v>NORTE</v>
      </c>
      <c r="D48" s="5" t="str">
        <f>VLOOKUP(B48,Datos!$I:$J,2,0)</f>
        <v>DURANGO</v>
      </c>
      <c r="E48" s="2" t="s">
        <v>341</v>
      </c>
      <c r="F48" s="2" t="s">
        <v>66</v>
      </c>
      <c r="G48" s="27"/>
      <c r="H48" s="26" t="str">
        <f>VLOOKUP(I48,Datos!A:B,2,0)</f>
        <v>PROGRAMA DE CAPACITACIÓN PARA PRODUCTORES E INTERMEDIARIOS FINANCIEROS RURALES</v>
      </c>
      <c r="I48" s="3" t="s">
        <v>244</v>
      </c>
      <c r="J48" s="4"/>
      <c r="K48" s="6">
        <v>680</v>
      </c>
      <c r="L48" s="4">
        <v>42900</v>
      </c>
      <c r="M48" s="5" t="str">
        <f>VLOOKUP(N48,Datos!E:Q,13,0)</f>
        <v>SOLICITUD</v>
      </c>
      <c r="N48" s="3" t="s">
        <v>203</v>
      </c>
      <c r="O48" s="3" t="s">
        <v>366</v>
      </c>
      <c r="P48" s="15">
        <f t="shared" si="3"/>
        <v>1</v>
      </c>
      <c r="Q48" s="9" t="s">
        <v>158</v>
      </c>
      <c r="R48" s="2" t="s">
        <v>164</v>
      </c>
      <c r="S48" s="2" t="s">
        <v>140</v>
      </c>
      <c r="T48" s="4">
        <v>43237</v>
      </c>
      <c r="U48" s="3" t="s">
        <v>241</v>
      </c>
      <c r="V48" s="50"/>
    </row>
    <row r="49" spans="1:22" ht="78.75" hidden="1" x14ac:dyDescent="0.25">
      <c r="A49" s="7">
        <v>312013317</v>
      </c>
      <c r="B49" s="5">
        <f t="shared" si="2"/>
        <v>312</v>
      </c>
      <c r="C49" s="5" t="str">
        <f>VLOOKUP(B49,Datos!$I:$K,3,0)</f>
        <v>NORTE</v>
      </c>
      <c r="D49" s="5" t="str">
        <f>VLOOKUP(B49,Datos!$I:$J,2,0)</f>
        <v>DURANGO</v>
      </c>
      <c r="E49" s="2" t="s">
        <v>341</v>
      </c>
      <c r="F49" s="2" t="s">
        <v>66</v>
      </c>
      <c r="G49" s="27"/>
      <c r="H49" s="26" t="str">
        <f>VLOOKUP(I49,Datos!A:B,2,0)</f>
        <v>PROGRAMA DE CAPACITACIÓN PARA PRODUCTORES E INTERMEDIARIOS FINANCIEROS RURALES</v>
      </c>
      <c r="I49" s="3" t="s">
        <v>244</v>
      </c>
      <c r="J49" s="4"/>
      <c r="K49" s="6">
        <v>680</v>
      </c>
      <c r="L49" s="4">
        <v>42900</v>
      </c>
      <c r="M49" s="5" t="str">
        <f>VLOOKUP(N49,Datos!E:Q,13,0)</f>
        <v>SOLICITUD</v>
      </c>
      <c r="N49" s="3" t="s">
        <v>187</v>
      </c>
      <c r="O49" s="3" t="s">
        <v>299</v>
      </c>
      <c r="P49" s="15">
        <f t="shared" si="3"/>
        <v>1</v>
      </c>
      <c r="Q49" s="9" t="s">
        <v>158</v>
      </c>
      <c r="R49" s="2" t="s">
        <v>140</v>
      </c>
      <c r="S49" s="2" t="s">
        <v>140</v>
      </c>
      <c r="T49" s="4">
        <v>43237</v>
      </c>
      <c r="U49" s="3" t="s">
        <v>241</v>
      </c>
      <c r="V49" s="50"/>
    </row>
    <row r="50" spans="1:22" ht="78.75" hidden="1" x14ac:dyDescent="0.25">
      <c r="A50" s="7">
        <v>312013317</v>
      </c>
      <c r="B50" s="5">
        <f t="shared" si="2"/>
        <v>312</v>
      </c>
      <c r="C50" s="5" t="str">
        <f>VLOOKUP(B50,Datos!$I:$K,3,0)</f>
        <v>NORTE</v>
      </c>
      <c r="D50" s="5" t="str">
        <f>VLOOKUP(B50,Datos!$I:$J,2,0)</f>
        <v>DURANGO</v>
      </c>
      <c r="E50" s="2" t="s">
        <v>341</v>
      </c>
      <c r="F50" s="2" t="s">
        <v>66</v>
      </c>
      <c r="G50" s="27"/>
      <c r="H50" s="26" t="str">
        <f>VLOOKUP(I50,Datos!A:B,2,0)</f>
        <v>PROGRAMA DE CAPACITACIÓN PARA PRODUCTORES E INTERMEDIARIOS FINANCIEROS RURALES</v>
      </c>
      <c r="I50" s="3" t="s">
        <v>244</v>
      </c>
      <c r="J50" s="4"/>
      <c r="K50" s="6">
        <v>680</v>
      </c>
      <c r="L50" s="4">
        <v>42900</v>
      </c>
      <c r="M50" s="5" t="str">
        <f>VLOOKUP(N50,Datos!E:Q,13,0)</f>
        <v>SOLICITUD</v>
      </c>
      <c r="N50" s="3" t="s">
        <v>226</v>
      </c>
      <c r="O50" s="3" t="s">
        <v>299</v>
      </c>
      <c r="P50" s="15">
        <f t="shared" si="3"/>
        <v>1</v>
      </c>
      <c r="Q50" s="9" t="s">
        <v>158</v>
      </c>
      <c r="R50" s="2" t="s">
        <v>164</v>
      </c>
      <c r="S50" s="2" t="s">
        <v>140</v>
      </c>
      <c r="T50" s="4">
        <v>43237</v>
      </c>
      <c r="U50" s="3" t="s">
        <v>241</v>
      </c>
      <c r="V50" s="48"/>
    </row>
    <row r="51" spans="1:22" ht="78.75" hidden="1" x14ac:dyDescent="0.25">
      <c r="A51" s="7">
        <v>313007817</v>
      </c>
      <c r="B51" s="5">
        <f t="shared" si="2"/>
        <v>313</v>
      </c>
      <c r="C51" s="5" t="str">
        <f>VLOOKUP(B51,Datos!$I:$K,3,0)</f>
        <v>NORTE</v>
      </c>
      <c r="D51" s="5" t="str">
        <f>VLOOKUP(B51,Datos!$I:$J,2,0)</f>
        <v>GUADALUPE VICTORIA</v>
      </c>
      <c r="E51" s="2" t="s">
        <v>304</v>
      </c>
      <c r="F51" s="2" t="s">
        <v>66</v>
      </c>
      <c r="G51" s="27"/>
      <c r="H51" s="26" t="str">
        <f>VLOOKUP(I51,Datos!A:B,2,0)</f>
        <v>PROGRAMA DE CAPACITACIÓN PARA PRODUCTORES E INTERMEDIARIOS FINANCIEROS RURALES</v>
      </c>
      <c r="I51" s="3" t="s">
        <v>244</v>
      </c>
      <c r="J51" s="4"/>
      <c r="K51" s="6">
        <v>4000</v>
      </c>
      <c r="L51" s="4">
        <v>42877</v>
      </c>
      <c r="M51" s="5" t="str">
        <f>VLOOKUP(N51,Datos!E:Q,13,0)</f>
        <v>SOLICITUD</v>
      </c>
      <c r="N51" s="3" t="s">
        <v>182</v>
      </c>
      <c r="O51" s="3" t="s">
        <v>384</v>
      </c>
      <c r="P51" s="15">
        <f t="shared" si="3"/>
        <v>1</v>
      </c>
      <c r="Q51" s="9" t="s">
        <v>158</v>
      </c>
      <c r="R51" s="2" t="s">
        <v>164</v>
      </c>
      <c r="S51" s="2" t="s">
        <v>142</v>
      </c>
      <c r="T51" s="4">
        <v>43243</v>
      </c>
      <c r="U51" s="3" t="s">
        <v>13</v>
      </c>
      <c r="V51" s="50"/>
    </row>
    <row r="52" spans="1:22" ht="78.75" hidden="1" x14ac:dyDescent="0.25">
      <c r="A52" s="7">
        <v>313007817</v>
      </c>
      <c r="B52" s="5">
        <f t="shared" si="2"/>
        <v>313</v>
      </c>
      <c r="C52" s="5" t="str">
        <f>VLOOKUP(B52,Datos!$I:$K,3,0)</f>
        <v>NORTE</v>
      </c>
      <c r="D52" s="5" t="str">
        <f>VLOOKUP(B52,Datos!$I:$J,2,0)</f>
        <v>GUADALUPE VICTORIA</v>
      </c>
      <c r="E52" s="2" t="s">
        <v>304</v>
      </c>
      <c r="F52" s="2" t="s">
        <v>66</v>
      </c>
      <c r="G52" s="27"/>
      <c r="H52" s="26" t="str">
        <f>VLOOKUP(I52,Datos!A:B,2,0)</f>
        <v>PROGRAMA DE CAPACITACIÓN PARA PRODUCTORES E INTERMEDIARIOS FINANCIEROS RURALES</v>
      </c>
      <c r="I52" s="3" t="s">
        <v>244</v>
      </c>
      <c r="J52" s="4"/>
      <c r="K52" s="6">
        <v>4000</v>
      </c>
      <c r="L52" s="4">
        <v>42877</v>
      </c>
      <c r="M52" s="5" t="str">
        <f>VLOOKUP(N52,Datos!E:Q,13,0)</f>
        <v>SOLICITUD</v>
      </c>
      <c r="N52" s="3" t="s">
        <v>226</v>
      </c>
      <c r="O52" s="3" t="s">
        <v>384</v>
      </c>
      <c r="P52" s="15">
        <f t="shared" si="3"/>
        <v>1</v>
      </c>
      <c r="Q52" s="9" t="s">
        <v>158</v>
      </c>
      <c r="R52" s="2" t="s">
        <v>164</v>
      </c>
      <c r="S52" s="2" t="s">
        <v>142</v>
      </c>
      <c r="T52" s="4">
        <v>43243</v>
      </c>
      <c r="U52" s="3" t="s">
        <v>13</v>
      </c>
      <c r="V52" s="48"/>
    </row>
    <row r="53" spans="1:22" ht="78.75" hidden="1" x14ac:dyDescent="0.25">
      <c r="A53" s="7">
        <v>313007817</v>
      </c>
      <c r="B53" s="5">
        <f t="shared" si="2"/>
        <v>313</v>
      </c>
      <c r="C53" s="5" t="str">
        <f>VLOOKUP(B53,Datos!$I:$K,3,0)</f>
        <v>NORTE</v>
      </c>
      <c r="D53" s="5" t="str">
        <f>VLOOKUP(B53,Datos!$I:$J,2,0)</f>
        <v>GUADALUPE VICTORIA</v>
      </c>
      <c r="E53" s="2" t="s">
        <v>304</v>
      </c>
      <c r="F53" s="2" t="s">
        <v>66</v>
      </c>
      <c r="G53" s="27"/>
      <c r="H53" s="26" t="str">
        <f>VLOOKUP(I53,Datos!A:B,2,0)</f>
        <v>PROGRAMA DE CAPACITACIÓN PARA PRODUCTORES E INTERMEDIARIOS FINANCIEROS RURALES</v>
      </c>
      <c r="I53" s="3" t="s">
        <v>244</v>
      </c>
      <c r="J53" s="4"/>
      <c r="K53" s="6">
        <v>4000</v>
      </c>
      <c r="L53" s="4">
        <v>42877</v>
      </c>
      <c r="M53" s="5" t="str">
        <f>VLOOKUP(N53,Datos!E:Q,13,0)</f>
        <v>SOLICITUD</v>
      </c>
      <c r="N53" s="3" t="s">
        <v>203</v>
      </c>
      <c r="O53" s="3" t="s">
        <v>366</v>
      </c>
      <c r="P53" s="15">
        <f t="shared" si="3"/>
        <v>1</v>
      </c>
      <c r="Q53" s="9" t="s">
        <v>158</v>
      </c>
      <c r="R53" s="2" t="s">
        <v>140</v>
      </c>
      <c r="S53" s="2" t="s">
        <v>142</v>
      </c>
      <c r="T53" s="4">
        <v>43243</v>
      </c>
      <c r="U53" s="3" t="s">
        <v>13</v>
      </c>
      <c r="V53" s="50"/>
    </row>
    <row r="54" spans="1:22" ht="78.75" hidden="1" x14ac:dyDescent="0.25">
      <c r="A54" s="7">
        <v>313007817</v>
      </c>
      <c r="B54" s="5">
        <f t="shared" si="2"/>
        <v>313</v>
      </c>
      <c r="C54" s="5" t="str">
        <f>VLOOKUP(B54,Datos!$I:$K,3,0)</f>
        <v>NORTE</v>
      </c>
      <c r="D54" s="5" t="str">
        <f>VLOOKUP(B54,Datos!$I:$J,2,0)</f>
        <v>GUADALUPE VICTORIA</v>
      </c>
      <c r="E54" s="2" t="s">
        <v>304</v>
      </c>
      <c r="F54" s="2" t="s">
        <v>66</v>
      </c>
      <c r="G54" s="27"/>
      <c r="H54" s="26" t="str">
        <f>VLOOKUP(I54,Datos!A:B,2,0)</f>
        <v>PROGRAMA DE CAPACITACIÓN PARA PRODUCTORES E INTERMEDIARIOS FINANCIEROS RURALES</v>
      </c>
      <c r="I54" s="3" t="s">
        <v>244</v>
      </c>
      <c r="J54" s="4"/>
      <c r="K54" s="6">
        <v>4000</v>
      </c>
      <c r="L54" s="4">
        <v>42877</v>
      </c>
      <c r="M54" s="5" t="str">
        <f>VLOOKUP(N54,Datos!E:Q,13,0)</f>
        <v>SOLICITUD</v>
      </c>
      <c r="N54" s="3" t="s">
        <v>187</v>
      </c>
      <c r="O54" s="3" t="s">
        <v>384</v>
      </c>
      <c r="P54" s="15">
        <f t="shared" si="3"/>
        <v>1</v>
      </c>
      <c r="Q54" s="9" t="s">
        <v>158</v>
      </c>
      <c r="R54" s="2" t="s">
        <v>140</v>
      </c>
      <c r="S54" s="2" t="s">
        <v>140</v>
      </c>
      <c r="T54" s="4">
        <v>43243</v>
      </c>
      <c r="U54" s="3" t="s">
        <v>13</v>
      </c>
      <c r="V54" s="50"/>
    </row>
    <row r="55" spans="1:22" ht="78.75" hidden="1" x14ac:dyDescent="0.25">
      <c r="A55" s="7">
        <v>313007817</v>
      </c>
      <c r="B55" s="5">
        <f t="shared" si="2"/>
        <v>313</v>
      </c>
      <c r="C55" s="5" t="str">
        <f>VLOOKUP(B55,Datos!$I:$K,3,0)</f>
        <v>NORTE</v>
      </c>
      <c r="D55" s="5" t="str">
        <f>VLOOKUP(B55,Datos!$I:$J,2,0)</f>
        <v>GUADALUPE VICTORIA</v>
      </c>
      <c r="E55" s="2" t="s">
        <v>304</v>
      </c>
      <c r="F55" s="2" t="s">
        <v>66</v>
      </c>
      <c r="G55" s="27"/>
      <c r="H55" s="26" t="str">
        <f>VLOOKUP(I55,Datos!A:B,2,0)</f>
        <v>PROGRAMA DE CAPACITACIÓN PARA PRODUCTORES E INTERMEDIARIOS FINANCIEROS RURALES</v>
      </c>
      <c r="I55" s="3" t="s">
        <v>244</v>
      </c>
      <c r="J55" s="4"/>
      <c r="K55" s="6">
        <v>4000</v>
      </c>
      <c r="L55" s="4">
        <v>42877</v>
      </c>
      <c r="M55" s="5" t="str">
        <f>VLOOKUP(N55,Datos!E:Q,13,0)</f>
        <v>AUTORIZACIÓN</v>
      </c>
      <c r="N55" s="3" t="s">
        <v>237</v>
      </c>
      <c r="O55" s="3" t="s">
        <v>384</v>
      </c>
      <c r="P55" s="15">
        <f t="shared" si="3"/>
        <v>1</v>
      </c>
      <c r="Q55" s="9" t="s">
        <v>158</v>
      </c>
      <c r="R55" s="2" t="s">
        <v>140</v>
      </c>
      <c r="S55" s="2" t="s">
        <v>142</v>
      </c>
      <c r="T55" s="4">
        <v>43243</v>
      </c>
      <c r="U55" s="3" t="s">
        <v>13</v>
      </c>
      <c r="V55" s="50"/>
    </row>
    <row r="56" spans="1:22" ht="78.75" hidden="1" x14ac:dyDescent="0.25">
      <c r="A56" s="7">
        <v>313007817</v>
      </c>
      <c r="B56" s="5">
        <f t="shared" si="2"/>
        <v>313</v>
      </c>
      <c r="C56" s="5" t="str">
        <f>VLOOKUP(B56,Datos!$I:$K,3,0)</f>
        <v>NORTE</v>
      </c>
      <c r="D56" s="5" t="str">
        <f>VLOOKUP(B56,Datos!$I:$J,2,0)</f>
        <v>GUADALUPE VICTORIA</v>
      </c>
      <c r="E56" s="2" t="s">
        <v>304</v>
      </c>
      <c r="F56" s="2" t="s">
        <v>66</v>
      </c>
      <c r="G56" s="27"/>
      <c r="H56" s="26" t="str">
        <f>VLOOKUP(I56,Datos!A:B,2,0)</f>
        <v>PROGRAMA DE CAPACITACIÓN PARA PRODUCTORES E INTERMEDIARIOS FINANCIEROS RURALES</v>
      </c>
      <c r="I56" s="3" t="s">
        <v>244</v>
      </c>
      <c r="J56" s="4"/>
      <c r="K56" s="6">
        <v>4000</v>
      </c>
      <c r="L56" s="4">
        <v>42877</v>
      </c>
      <c r="M56" s="5" t="str">
        <f>VLOOKUP(N56,Datos!E:Q,13,0)</f>
        <v>COMPROBACIÓN</v>
      </c>
      <c r="N56" s="3" t="s">
        <v>191</v>
      </c>
      <c r="O56" s="3" t="s">
        <v>384</v>
      </c>
      <c r="P56" s="15">
        <f t="shared" si="3"/>
        <v>1</v>
      </c>
      <c r="Q56" s="9" t="s">
        <v>158</v>
      </c>
      <c r="R56" s="2" t="s">
        <v>164</v>
      </c>
      <c r="S56" s="2" t="s">
        <v>142</v>
      </c>
      <c r="T56" s="4">
        <v>43243</v>
      </c>
      <c r="U56" s="3" t="s">
        <v>13</v>
      </c>
      <c r="V56" s="50"/>
    </row>
    <row r="57" spans="1:22" ht="78.75" hidden="1" x14ac:dyDescent="0.25">
      <c r="A57" s="7">
        <v>313007817</v>
      </c>
      <c r="B57" s="5">
        <f t="shared" si="2"/>
        <v>313</v>
      </c>
      <c r="C57" s="5" t="str">
        <f>VLOOKUP(B57,Datos!$I:$K,3,0)</f>
        <v>NORTE</v>
      </c>
      <c r="D57" s="5" t="str">
        <f>VLOOKUP(B57,Datos!$I:$J,2,0)</f>
        <v>GUADALUPE VICTORIA</v>
      </c>
      <c r="E57" s="2" t="s">
        <v>304</v>
      </c>
      <c r="F57" s="2" t="s">
        <v>66</v>
      </c>
      <c r="G57" s="27"/>
      <c r="H57" s="26" t="str">
        <f>VLOOKUP(I57,Datos!A:B,2,0)</f>
        <v>PROGRAMA DE CAPACITACIÓN PARA PRODUCTORES E INTERMEDIARIOS FINANCIEROS RURALES</v>
      </c>
      <c r="I57" s="3" t="s">
        <v>244</v>
      </c>
      <c r="J57" s="4"/>
      <c r="K57" s="6">
        <v>4000</v>
      </c>
      <c r="L57" s="4">
        <v>42877</v>
      </c>
      <c r="M57" s="5" t="str">
        <f>VLOOKUP(N57,Datos!E:Q,13,0)</f>
        <v>AUTORIZACIÓN</v>
      </c>
      <c r="N57" s="3" t="s">
        <v>221</v>
      </c>
      <c r="O57" s="3" t="s">
        <v>384</v>
      </c>
      <c r="P57" s="15">
        <f t="shared" si="3"/>
        <v>1</v>
      </c>
      <c r="Q57" s="9" t="s">
        <v>158</v>
      </c>
      <c r="R57" s="2" t="s">
        <v>140</v>
      </c>
      <c r="S57" s="2" t="s">
        <v>142</v>
      </c>
      <c r="T57" s="4">
        <v>43243</v>
      </c>
      <c r="U57" s="3" t="s">
        <v>13</v>
      </c>
      <c r="V57" s="50"/>
    </row>
    <row r="58" spans="1:22" ht="78.75" hidden="1" x14ac:dyDescent="0.25">
      <c r="A58" s="7">
        <v>313007817</v>
      </c>
      <c r="B58" s="5">
        <f t="shared" si="2"/>
        <v>313</v>
      </c>
      <c r="C58" s="5" t="str">
        <f>VLOOKUP(B58,Datos!$I:$K,3,0)</f>
        <v>NORTE</v>
      </c>
      <c r="D58" s="5" t="str">
        <f>VLOOKUP(B58,Datos!$I:$J,2,0)</f>
        <v>GUADALUPE VICTORIA</v>
      </c>
      <c r="E58" s="2" t="s">
        <v>304</v>
      </c>
      <c r="F58" s="2" t="s">
        <v>66</v>
      </c>
      <c r="G58" s="27"/>
      <c r="H58" s="26" t="str">
        <f>VLOOKUP(I58,Datos!A:B,2,0)</f>
        <v>PROGRAMA DE CAPACITACIÓN PARA PRODUCTORES E INTERMEDIARIOS FINANCIEROS RURALES</v>
      </c>
      <c r="I58" s="3" t="s">
        <v>244</v>
      </c>
      <c r="J58" s="4"/>
      <c r="K58" s="6">
        <v>4000</v>
      </c>
      <c r="L58" s="4">
        <v>42877</v>
      </c>
      <c r="M58" s="5" t="str">
        <f>VLOOKUP(N58,Datos!E:Q,13,0)</f>
        <v>MINISTRACIÓN</v>
      </c>
      <c r="N58" s="3" t="s">
        <v>230</v>
      </c>
      <c r="O58" s="3" t="s">
        <v>384</v>
      </c>
      <c r="P58" s="15">
        <f t="shared" si="3"/>
        <v>1</v>
      </c>
      <c r="Q58" s="9" t="s">
        <v>158</v>
      </c>
      <c r="R58" s="2" t="s">
        <v>164</v>
      </c>
      <c r="S58" s="2" t="s">
        <v>142</v>
      </c>
      <c r="T58" s="4">
        <v>43243</v>
      </c>
      <c r="U58" s="3" t="s">
        <v>13</v>
      </c>
      <c r="V58" s="50"/>
    </row>
    <row r="59" spans="1:22" ht="78.75" hidden="1" x14ac:dyDescent="0.25">
      <c r="A59" s="7">
        <v>313007817</v>
      </c>
      <c r="B59" s="5">
        <f t="shared" si="2"/>
        <v>313</v>
      </c>
      <c r="C59" s="5" t="str">
        <f>VLOOKUP(B59,Datos!$I:$K,3,0)</f>
        <v>NORTE</v>
      </c>
      <c r="D59" s="5" t="str">
        <f>VLOOKUP(B59,Datos!$I:$J,2,0)</f>
        <v>GUADALUPE VICTORIA</v>
      </c>
      <c r="E59" s="2" t="s">
        <v>304</v>
      </c>
      <c r="F59" s="2" t="s">
        <v>66</v>
      </c>
      <c r="G59" s="27"/>
      <c r="H59" s="26" t="str">
        <f>VLOOKUP(I59,Datos!A:B,2,0)</f>
        <v>PROGRAMA DE CAPACITACIÓN PARA PRODUCTORES E INTERMEDIARIOS FINANCIEROS RURALES</v>
      </c>
      <c r="I59" s="3" t="s">
        <v>244</v>
      </c>
      <c r="J59" s="4"/>
      <c r="K59" s="6">
        <v>4000</v>
      </c>
      <c r="L59" s="4">
        <v>42877</v>
      </c>
      <c r="M59" s="5" t="str">
        <f>VLOOKUP(N59,Datos!E:Q,13,0)</f>
        <v>COMPROBACIÓN</v>
      </c>
      <c r="N59" s="3" t="s">
        <v>188</v>
      </c>
      <c r="O59" s="3" t="s">
        <v>384</v>
      </c>
      <c r="P59" s="15">
        <f t="shared" si="3"/>
        <v>1</v>
      </c>
      <c r="Q59" s="9" t="s">
        <v>158</v>
      </c>
      <c r="R59" s="2" t="s">
        <v>164</v>
      </c>
      <c r="S59" s="2" t="s">
        <v>142</v>
      </c>
      <c r="T59" s="4">
        <v>43243</v>
      </c>
      <c r="U59" s="3" t="s">
        <v>13</v>
      </c>
      <c r="V59" s="50"/>
    </row>
    <row r="60" spans="1:22" ht="78.75" hidden="1" x14ac:dyDescent="0.25">
      <c r="A60" s="7">
        <v>313007817</v>
      </c>
      <c r="B60" s="5">
        <f t="shared" si="2"/>
        <v>313</v>
      </c>
      <c r="C60" s="5" t="str">
        <f>VLOOKUP(B60,Datos!$I:$K,3,0)</f>
        <v>NORTE</v>
      </c>
      <c r="D60" s="5" t="str">
        <f>VLOOKUP(B60,Datos!$I:$J,2,0)</f>
        <v>GUADALUPE VICTORIA</v>
      </c>
      <c r="E60" s="2" t="s">
        <v>304</v>
      </c>
      <c r="F60" s="2" t="s">
        <v>66</v>
      </c>
      <c r="G60" s="27"/>
      <c r="H60" s="26" t="str">
        <f>VLOOKUP(I60,Datos!A:B,2,0)</f>
        <v>PROGRAMA DE CAPACITACIÓN PARA PRODUCTORES E INTERMEDIARIOS FINANCIEROS RURALES</v>
      </c>
      <c r="I60" s="3" t="s">
        <v>244</v>
      </c>
      <c r="J60" s="4"/>
      <c r="K60" s="6">
        <v>4000</v>
      </c>
      <c r="L60" s="4">
        <v>42877</v>
      </c>
      <c r="M60" s="5" t="str">
        <f>VLOOKUP(N60,Datos!E:Q,13,0)</f>
        <v>COMPROBACIÓN</v>
      </c>
      <c r="N60" s="3" t="s">
        <v>236</v>
      </c>
      <c r="O60" s="3" t="s">
        <v>384</v>
      </c>
      <c r="P60" s="15">
        <f t="shared" si="3"/>
        <v>1</v>
      </c>
      <c r="Q60" s="9" t="s">
        <v>158</v>
      </c>
      <c r="R60" s="2" t="s">
        <v>140</v>
      </c>
      <c r="S60" s="2" t="s">
        <v>142</v>
      </c>
      <c r="T60" s="4">
        <v>43243</v>
      </c>
      <c r="U60" s="3" t="s">
        <v>13</v>
      </c>
      <c r="V60" s="50"/>
    </row>
    <row r="61" spans="1:22" ht="90" hidden="1" x14ac:dyDescent="0.25">
      <c r="A61" s="7">
        <v>304009617</v>
      </c>
      <c r="B61" s="5">
        <f t="shared" si="2"/>
        <v>304</v>
      </c>
      <c r="C61" s="5" t="str">
        <f>VLOOKUP(B61,Datos!$I:$K,3,0)</f>
        <v>NORTE</v>
      </c>
      <c r="D61" s="5" t="str">
        <f>VLOOKUP(B61,Datos!$I:$J,2,0)</f>
        <v>HIDALGO DEL PARRAL</v>
      </c>
      <c r="E61" s="2" t="s">
        <v>303</v>
      </c>
      <c r="F61" s="2" t="s">
        <v>57</v>
      </c>
      <c r="G61" s="27"/>
      <c r="H61" s="26" t="str">
        <f>VLOOKUP(I61,Datos!A:B,2,0)</f>
        <v>PROGRAMA DE CAPACITACIÓN PARA PRODUCTORES E INTERMEDIARIOS FINANCIEROS RURALES</v>
      </c>
      <c r="I61" s="3" t="s">
        <v>255</v>
      </c>
      <c r="J61" s="4"/>
      <c r="K61" s="6">
        <v>8874</v>
      </c>
      <c r="L61" s="4">
        <v>42878</v>
      </c>
      <c r="M61" s="5" t="str">
        <f>VLOOKUP(N61,Datos!E:Q,13,0)</f>
        <v>SOLICITUD</v>
      </c>
      <c r="N61" s="3" t="s">
        <v>197</v>
      </c>
      <c r="O61" s="3" t="s">
        <v>378</v>
      </c>
      <c r="P61" s="15">
        <f t="shared" si="3"/>
        <v>1</v>
      </c>
      <c r="Q61" s="9" t="s">
        <v>158</v>
      </c>
      <c r="R61" s="2" t="s">
        <v>164</v>
      </c>
      <c r="S61" s="2" t="s">
        <v>140</v>
      </c>
      <c r="T61" s="4">
        <v>43242</v>
      </c>
      <c r="U61" s="3" t="s">
        <v>13</v>
      </c>
      <c r="V61" s="50"/>
    </row>
    <row r="62" spans="1:22" ht="90" hidden="1" x14ac:dyDescent="0.25">
      <c r="A62" s="7">
        <v>304009617</v>
      </c>
      <c r="B62" s="5">
        <f t="shared" si="2"/>
        <v>304</v>
      </c>
      <c r="C62" s="5" t="str">
        <f>VLOOKUP(B62,Datos!$I:$K,3,0)</f>
        <v>NORTE</v>
      </c>
      <c r="D62" s="5" t="str">
        <f>VLOOKUP(B62,Datos!$I:$J,2,0)</f>
        <v>HIDALGO DEL PARRAL</v>
      </c>
      <c r="E62" s="2" t="s">
        <v>303</v>
      </c>
      <c r="F62" s="2" t="s">
        <v>57</v>
      </c>
      <c r="G62" s="27"/>
      <c r="H62" s="26" t="str">
        <f>VLOOKUP(I62,Datos!A:B,2,0)</f>
        <v>PROGRAMA DE CAPACITACIÓN PARA PRODUCTORES E INTERMEDIARIOS FINANCIEROS RURALES</v>
      </c>
      <c r="I62" s="3" t="s">
        <v>255</v>
      </c>
      <c r="J62" s="4"/>
      <c r="K62" s="6">
        <v>8874</v>
      </c>
      <c r="L62" s="4">
        <v>42878</v>
      </c>
      <c r="M62" s="5" t="str">
        <f>VLOOKUP(N62,Datos!E:Q,13,0)</f>
        <v>AUTORIZACIÓN</v>
      </c>
      <c r="N62" s="3" t="s">
        <v>221</v>
      </c>
      <c r="O62" s="3" t="s">
        <v>379</v>
      </c>
      <c r="P62" s="15">
        <f t="shared" si="3"/>
        <v>1</v>
      </c>
      <c r="Q62" s="9" t="s">
        <v>158</v>
      </c>
      <c r="R62" s="2" t="s">
        <v>140</v>
      </c>
      <c r="S62" s="2" t="s">
        <v>141</v>
      </c>
      <c r="T62" s="4">
        <v>43242</v>
      </c>
      <c r="U62" s="3" t="s">
        <v>13</v>
      </c>
      <c r="V62" s="50"/>
    </row>
    <row r="63" spans="1:22" ht="90" hidden="1" x14ac:dyDescent="0.25">
      <c r="A63" s="7">
        <v>304009617</v>
      </c>
      <c r="B63" s="5">
        <f t="shared" si="2"/>
        <v>304</v>
      </c>
      <c r="C63" s="5" t="str">
        <f>VLOOKUP(B63,Datos!$I:$K,3,0)</f>
        <v>NORTE</v>
      </c>
      <c r="D63" s="5" t="str">
        <f>VLOOKUP(B63,Datos!$I:$J,2,0)</f>
        <v>HIDALGO DEL PARRAL</v>
      </c>
      <c r="E63" s="2" t="s">
        <v>303</v>
      </c>
      <c r="F63" s="2" t="s">
        <v>57</v>
      </c>
      <c r="G63" s="27"/>
      <c r="H63" s="26" t="str">
        <f>VLOOKUP(I63,Datos!A:B,2,0)</f>
        <v>PROGRAMA DE CAPACITACIÓN PARA PRODUCTORES E INTERMEDIARIOS FINANCIEROS RURALES</v>
      </c>
      <c r="I63" s="3" t="s">
        <v>255</v>
      </c>
      <c r="J63" s="4"/>
      <c r="K63" s="6">
        <v>8874</v>
      </c>
      <c r="L63" s="4">
        <v>42878</v>
      </c>
      <c r="M63" s="5" t="str">
        <f>VLOOKUP(N63,Datos!E:Q,13,0)</f>
        <v>SOLICITUD</v>
      </c>
      <c r="N63" s="3" t="s">
        <v>227</v>
      </c>
      <c r="O63" s="3" t="s">
        <v>380</v>
      </c>
      <c r="P63" s="15">
        <f t="shared" si="3"/>
        <v>1</v>
      </c>
      <c r="Q63" s="9" t="s">
        <v>158</v>
      </c>
      <c r="R63" s="2" t="s">
        <v>164</v>
      </c>
      <c r="S63" s="2" t="s">
        <v>142</v>
      </c>
      <c r="T63" s="4">
        <v>43242</v>
      </c>
      <c r="U63" s="3" t="s">
        <v>13</v>
      </c>
      <c r="V63" s="50"/>
    </row>
    <row r="64" spans="1:22" ht="213.75" hidden="1" x14ac:dyDescent="0.25">
      <c r="A64" s="7">
        <v>306023817</v>
      </c>
      <c r="B64" s="5">
        <f t="shared" si="2"/>
        <v>306</v>
      </c>
      <c r="C64" s="5" t="str">
        <f>VLOOKUP(B64,Datos!$I:$K,3,0)</f>
        <v>NORTE</v>
      </c>
      <c r="D64" s="5" t="str">
        <f>VLOOKUP(B64,Datos!$I:$J,2,0)</f>
        <v>NUEVO CASAS GRANDES</v>
      </c>
      <c r="E64" s="2" t="s">
        <v>339</v>
      </c>
      <c r="F64" s="2" t="s">
        <v>57</v>
      </c>
      <c r="G64" s="27"/>
      <c r="H64" s="26" t="str">
        <f>VLOOKUP(I64,Datos!A:B,2,0)</f>
        <v>PROGRAMA DE CAPACITACIÓN PARA PRODUCTORES E INTERMEDIARIOS FINANCIEROS RURALES</v>
      </c>
      <c r="I64" s="3" t="s">
        <v>252</v>
      </c>
      <c r="J64" s="4"/>
      <c r="K64" s="6">
        <v>1000002</v>
      </c>
      <c r="L64" s="4">
        <v>42977</v>
      </c>
      <c r="M64" s="5" t="str">
        <f>VLOOKUP(N64,Datos!E:Q,13,0)</f>
        <v>OTROS</v>
      </c>
      <c r="N64" s="3" t="s">
        <v>238</v>
      </c>
      <c r="O64" s="3" t="s">
        <v>381</v>
      </c>
      <c r="P64" s="15">
        <f t="shared" si="3"/>
        <v>1</v>
      </c>
      <c r="Q64" s="9" t="s">
        <v>158</v>
      </c>
      <c r="R64" s="2" t="s">
        <v>140</v>
      </c>
      <c r="S64" s="2" t="s">
        <v>140</v>
      </c>
      <c r="T64" s="4">
        <v>43236</v>
      </c>
      <c r="U64" s="3" t="s">
        <v>241</v>
      </c>
      <c r="V64" s="50"/>
    </row>
    <row r="65" spans="1:22" ht="78.75" hidden="1" x14ac:dyDescent="0.25">
      <c r="A65" s="7">
        <v>306023817</v>
      </c>
      <c r="B65" s="5">
        <f t="shared" si="2"/>
        <v>306</v>
      </c>
      <c r="C65" s="5" t="str">
        <f>VLOOKUP(B65,Datos!$I:$K,3,0)</f>
        <v>NORTE</v>
      </c>
      <c r="D65" s="5" t="str">
        <f>VLOOKUP(B65,Datos!$I:$J,2,0)</f>
        <v>NUEVO CASAS GRANDES</v>
      </c>
      <c r="E65" s="2" t="s">
        <v>339</v>
      </c>
      <c r="F65" s="2" t="s">
        <v>57</v>
      </c>
      <c r="G65" s="27"/>
      <c r="H65" s="26" t="str">
        <f>VLOOKUP(I65,Datos!A:B,2,0)</f>
        <v>PROGRAMA DE CAPACITACIÓN PARA PRODUCTORES E INTERMEDIARIOS FINANCIEROS RURALES</v>
      </c>
      <c r="I65" s="3" t="s">
        <v>252</v>
      </c>
      <c r="J65" s="4"/>
      <c r="K65" s="6">
        <v>1000005</v>
      </c>
      <c r="L65" s="4">
        <v>42980</v>
      </c>
      <c r="M65" s="5" t="str">
        <f>VLOOKUP(N65,Datos!E:Q,13,0)</f>
        <v>COMPROBACIÓN</v>
      </c>
      <c r="N65" s="3" t="s">
        <v>236</v>
      </c>
      <c r="O65" s="3" t="s">
        <v>298</v>
      </c>
      <c r="P65" s="15">
        <f t="shared" si="3"/>
        <v>1</v>
      </c>
      <c r="Q65" s="9" t="s">
        <v>158</v>
      </c>
      <c r="R65" s="2" t="s">
        <v>140</v>
      </c>
      <c r="S65" s="2" t="s">
        <v>140</v>
      </c>
      <c r="T65" s="4">
        <v>43236</v>
      </c>
      <c r="U65" s="3" t="s">
        <v>241</v>
      </c>
      <c r="V65" s="50"/>
    </row>
    <row r="66" spans="1:22" ht="78.75" hidden="1" x14ac:dyDescent="0.25">
      <c r="A66" s="7">
        <v>319002617</v>
      </c>
      <c r="B66" s="5">
        <f t="shared" si="2"/>
        <v>319</v>
      </c>
      <c r="C66" s="5" t="str">
        <f>VLOOKUP(B66,Datos!$I:$K,3,0)</f>
        <v>NORTE</v>
      </c>
      <c r="D66" s="5" t="str">
        <f>VLOOKUP(B66,Datos!$I:$J,2,0)</f>
        <v>SAN LUIS POTOSI</v>
      </c>
      <c r="E66" s="2" t="s">
        <v>343</v>
      </c>
      <c r="F66" s="2" t="s">
        <v>72</v>
      </c>
      <c r="G66" s="27"/>
      <c r="H66" s="26" t="str">
        <f>VLOOKUP(I66,Datos!A:B,2,0)</f>
        <v>PROGRAMA DE CAPACITACIÓN PARA PRODUCTORES E INTERMEDIARIOS FINANCIEROS RURALES</v>
      </c>
      <c r="I66" s="3" t="s">
        <v>244</v>
      </c>
      <c r="J66" s="4"/>
      <c r="K66" s="6">
        <v>2200</v>
      </c>
      <c r="L66" s="4">
        <v>42821</v>
      </c>
      <c r="M66" s="5" t="str">
        <f>VLOOKUP(N66,Datos!E:Q,13,0)</f>
        <v>SOLICITUD</v>
      </c>
      <c r="N66" s="3" t="s">
        <v>187</v>
      </c>
      <c r="O66" s="3" t="s">
        <v>299</v>
      </c>
      <c r="P66" s="15">
        <f t="shared" si="3"/>
        <v>1</v>
      </c>
      <c r="Q66" s="9" t="s">
        <v>158</v>
      </c>
      <c r="R66" s="2" t="s">
        <v>140</v>
      </c>
      <c r="S66" s="2" t="s">
        <v>140</v>
      </c>
      <c r="T66" s="4">
        <v>43237</v>
      </c>
      <c r="U66" s="3" t="s">
        <v>241</v>
      </c>
      <c r="V66" s="50"/>
    </row>
    <row r="67" spans="1:22" ht="78.75" hidden="1" x14ac:dyDescent="0.25">
      <c r="A67" s="7">
        <v>319005417</v>
      </c>
      <c r="B67" s="5">
        <f t="shared" si="2"/>
        <v>319</v>
      </c>
      <c r="C67" s="5" t="str">
        <f>VLOOKUP(B67,Datos!$I:$K,3,0)</f>
        <v>NORTE</v>
      </c>
      <c r="D67" s="5" t="str">
        <f>VLOOKUP(B67,Datos!$I:$J,2,0)</f>
        <v>SAN LUIS POTOSI</v>
      </c>
      <c r="E67" s="2" t="s">
        <v>322</v>
      </c>
      <c r="F67" s="2" t="s">
        <v>72</v>
      </c>
      <c r="G67" s="27"/>
      <c r="H67" s="26" t="str">
        <f>VLOOKUP(I67,Datos!A:B,2,0)</f>
        <v>PROGRAMA DE CAPACITACIÓN PARA PRODUCTORES E INTERMEDIARIOS FINANCIEROS RURALES</v>
      </c>
      <c r="I67" s="3" t="s">
        <v>244</v>
      </c>
      <c r="J67" s="4"/>
      <c r="K67" s="6">
        <v>2300</v>
      </c>
      <c r="L67" s="4">
        <v>42860</v>
      </c>
      <c r="M67" s="5" t="str">
        <f>VLOOKUP(N67,Datos!E:Q,13,0)</f>
        <v>SOLICITUD</v>
      </c>
      <c r="N67" s="3" t="s">
        <v>187</v>
      </c>
      <c r="O67" s="3" t="s">
        <v>385</v>
      </c>
      <c r="P67" s="15">
        <f t="shared" si="3"/>
        <v>1</v>
      </c>
      <c r="Q67" s="9" t="s">
        <v>158</v>
      </c>
      <c r="R67" s="2" t="s">
        <v>140</v>
      </c>
      <c r="S67" s="2" t="s">
        <v>142</v>
      </c>
      <c r="T67" s="4">
        <v>43248</v>
      </c>
      <c r="U67" s="3" t="s">
        <v>161</v>
      </c>
      <c r="V67" s="50"/>
    </row>
    <row r="68" spans="1:22" ht="78.75" hidden="1" x14ac:dyDescent="0.25">
      <c r="A68" s="7">
        <v>319005417</v>
      </c>
      <c r="B68" s="5">
        <f t="shared" ref="B68:B99" si="4">(MID(A68,1,3))*1</f>
        <v>319</v>
      </c>
      <c r="C68" s="5" t="str">
        <f>VLOOKUP(B68,Datos!$I:$K,3,0)</f>
        <v>NORTE</v>
      </c>
      <c r="D68" s="5" t="str">
        <f>VLOOKUP(B68,Datos!$I:$J,2,0)</f>
        <v>SAN LUIS POTOSI</v>
      </c>
      <c r="E68" s="2" t="s">
        <v>322</v>
      </c>
      <c r="F68" s="2" t="s">
        <v>72</v>
      </c>
      <c r="G68" s="27"/>
      <c r="H68" s="26" t="str">
        <f>VLOOKUP(I68,Datos!A:B,2,0)</f>
        <v>PROGRAMA DE CAPACITACIÓN PARA PRODUCTORES E INTERMEDIARIOS FINANCIEROS RURALES</v>
      </c>
      <c r="I68" s="3" t="s">
        <v>244</v>
      </c>
      <c r="J68" s="4"/>
      <c r="K68" s="6">
        <v>2300</v>
      </c>
      <c r="L68" s="4">
        <v>42860</v>
      </c>
      <c r="M68" s="5" t="str">
        <f>VLOOKUP(N68,Datos!E:Q,13,0)</f>
        <v>COMPROBACIÓN</v>
      </c>
      <c r="N68" s="3" t="s">
        <v>236</v>
      </c>
      <c r="O68" s="3" t="s">
        <v>327</v>
      </c>
      <c r="P68" s="15">
        <f t="shared" ref="P68:P99" si="5">IF(Q68&lt;&gt;"REQUERIMIENTO",1,0)</f>
        <v>1</v>
      </c>
      <c r="Q68" s="9" t="s">
        <v>158</v>
      </c>
      <c r="R68" s="2" t="s">
        <v>140</v>
      </c>
      <c r="S68" s="2" t="s">
        <v>142</v>
      </c>
      <c r="T68" s="4">
        <v>43248</v>
      </c>
      <c r="U68" s="3" t="s">
        <v>161</v>
      </c>
      <c r="V68" s="50"/>
    </row>
    <row r="69" spans="1:22" ht="78.75" hidden="1" x14ac:dyDescent="0.25">
      <c r="A69" s="7">
        <v>319005617</v>
      </c>
      <c r="B69" s="5">
        <f t="shared" si="4"/>
        <v>319</v>
      </c>
      <c r="C69" s="5" t="str">
        <f>VLOOKUP(B69,Datos!$I:$K,3,0)</f>
        <v>NORTE</v>
      </c>
      <c r="D69" s="5" t="str">
        <f>VLOOKUP(B69,Datos!$I:$J,2,0)</f>
        <v>SAN LUIS POTOSI</v>
      </c>
      <c r="E69" s="2" t="s">
        <v>344</v>
      </c>
      <c r="F69" s="2" t="s">
        <v>72</v>
      </c>
      <c r="G69" s="27"/>
      <c r="H69" s="26" t="str">
        <f>VLOOKUP(I69,Datos!A:B,2,0)</f>
        <v>PROGRAMA DE CAPACITACIÓN PARA PRODUCTORES E INTERMEDIARIOS FINANCIEROS RURALES</v>
      </c>
      <c r="I69" s="3" t="s">
        <v>244</v>
      </c>
      <c r="J69" s="4"/>
      <c r="K69" s="6">
        <v>2300</v>
      </c>
      <c r="L69" s="4">
        <v>42860</v>
      </c>
      <c r="M69" s="5" t="str">
        <f>VLOOKUP(N69,Datos!E:Q,13,0)</f>
        <v>SOLICITUD</v>
      </c>
      <c r="N69" s="3" t="s">
        <v>187</v>
      </c>
      <c r="O69" s="3" t="s">
        <v>299</v>
      </c>
      <c r="P69" s="15">
        <f t="shared" si="5"/>
        <v>1</v>
      </c>
      <c r="Q69" s="9" t="s">
        <v>158</v>
      </c>
      <c r="R69" s="2" t="s">
        <v>140</v>
      </c>
      <c r="S69" s="2" t="s">
        <v>140</v>
      </c>
      <c r="T69" s="4">
        <v>43241</v>
      </c>
      <c r="U69" s="3" t="s">
        <v>241</v>
      </c>
      <c r="V69" s="50"/>
    </row>
    <row r="70" spans="1:22" ht="56.25" hidden="1" x14ac:dyDescent="0.25">
      <c r="A70" s="7">
        <v>31912170240</v>
      </c>
      <c r="B70" s="5">
        <f t="shared" si="4"/>
        <v>319</v>
      </c>
      <c r="C70" s="5" t="str">
        <f>VLOOKUP(B70,Datos!$I:$K,3,0)</f>
        <v>NORTE</v>
      </c>
      <c r="D70" s="5" t="str">
        <f>VLOOKUP(B70,Datos!$I:$J,2,0)</f>
        <v>SAN LUIS POTOSI</v>
      </c>
      <c r="E70" s="2" t="s">
        <v>307</v>
      </c>
      <c r="F70" s="2" t="s">
        <v>72</v>
      </c>
      <c r="G70" s="27" t="s">
        <v>361</v>
      </c>
      <c r="H70" s="26" t="str">
        <f>VLOOKUP(I70,Datos!A:B,2,0)</f>
        <v>PROGRAMA DE GARANTÍAS LÍQUIDAS</v>
      </c>
      <c r="I70" s="3" t="s">
        <v>259</v>
      </c>
      <c r="J70" s="4"/>
      <c r="K70" s="6">
        <v>495000</v>
      </c>
      <c r="L70" s="4">
        <v>42822</v>
      </c>
      <c r="M70" s="5" t="str">
        <f>VLOOKUP(N70,Datos!E:Q,13,0)</f>
        <v>SOLICITUD</v>
      </c>
      <c r="N70" s="3" t="s">
        <v>208</v>
      </c>
      <c r="O70" s="3" t="s">
        <v>310</v>
      </c>
      <c r="P70" s="15">
        <f t="shared" si="5"/>
        <v>1</v>
      </c>
      <c r="Q70" s="9" t="s">
        <v>158</v>
      </c>
      <c r="R70" s="2" t="s">
        <v>164</v>
      </c>
      <c r="S70" s="2" t="s">
        <v>141</v>
      </c>
      <c r="T70" s="4">
        <v>43244</v>
      </c>
      <c r="U70" s="3" t="s">
        <v>13</v>
      </c>
      <c r="V70" s="50"/>
    </row>
    <row r="71" spans="1:22" ht="67.5" hidden="1" x14ac:dyDescent="0.25">
      <c r="A71" s="7">
        <v>31912170240</v>
      </c>
      <c r="B71" s="5">
        <f t="shared" si="4"/>
        <v>319</v>
      </c>
      <c r="C71" s="5" t="str">
        <f>VLOOKUP(B71,Datos!$I:$K,3,0)</f>
        <v>NORTE</v>
      </c>
      <c r="D71" s="5" t="str">
        <f>VLOOKUP(B71,Datos!$I:$J,2,0)</f>
        <v>SAN LUIS POTOSI</v>
      </c>
      <c r="E71" s="2" t="s">
        <v>307</v>
      </c>
      <c r="F71" s="2" t="s">
        <v>72</v>
      </c>
      <c r="G71" s="27" t="s">
        <v>361</v>
      </c>
      <c r="H71" s="26" t="str">
        <f>VLOOKUP(I71,Datos!A:B,2,0)</f>
        <v>PROGRAMA DE GARANTÍAS LÍQUIDAS</v>
      </c>
      <c r="I71" s="3" t="s">
        <v>259</v>
      </c>
      <c r="J71" s="4"/>
      <c r="K71" s="6">
        <v>495000</v>
      </c>
      <c r="L71" s="4">
        <v>42822</v>
      </c>
      <c r="M71" s="5" t="str">
        <f>VLOOKUP(N71,Datos!E:Q,13,0)</f>
        <v>AUTORIZACIÓN</v>
      </c>
      <c r="N71" s="3" t="s">
        <v>179</v>
      </c>
      <c r="O71" s="3" t="s">
        <v>404</v>
      </c>
      <c r="P71" s="15">
        <f t="shared" si="5"/>
        <v>1</v>
      </c>
      <c r="Q71" s="9" t="s">
        <v>158</v>
      </c>
      <c r="R71" s="2" t="s">
        <v>140</v>
      </c>
      <c r="S71" s="2" t="s">
        <v>142</v>
      </c>
      <c r="T71" s="4">
        <v>43244</v>
      </c>
      <c r="U71" s="3" t="s">
        <v>13</v>
      </c>
      <c r="V71" s="48"/>
    </row>
    <row r="72" spans="1:22" ht="45" hidden="1" x14ac:dyDescent="0.25">
      <c r="A72" s="7">
        <v>31912170240</v>
      </c>
      <c r="B72" s="5">
        <f t="shared" si="4"/>
        <v>319</v>
      </c>
      <c r="C72" s="5" t="str">
        <f>VLOOKUP(B72,Datos!$I:$K,3,0)</f>
        <v>NORTE</v>
      </c>
      <c r="D72" s="5" t="str">
        <f>VLOOKUP(B72,Datos!$I:$J,2,0)</f>
        <v>SAN LUIS POTOSI</v>
      </c>
      <c r="E72" s="2" t="s">
        <v>307</v>
      </c>
      <c r="F72" s="2" t="s">
        <v>72</v>
      </c>
      <c r="G72" s="27" t="s">
        <v>361</v>
      </c>
      <c r="H72" s="26" t="str">
        <f>VLOOKUP(I72,Datos!A:B,2,0)</f>
        <v>PROGRAMA DE GARANTÍAS LÍQUIDAS</v>
      </c>
      <c r="I72" s="3" t="s">
        <v>259</v>
      </c>
      <c r="J72" s="4"/>
      <c r="K72" s="6">
        <v>495000</v>
      </c>
      <c r="L72" s="4">
        <v>42822</v>
      </c>
      <c r="M72" s="5" t="str">
        <f>VLOOKUP(N72,Datos!E:Q,13,0)</f>
        <v>SOLICITUD</v>
      </c>
      <c r="N72" s="3" t="s">
        <v>193</v>
      </c>
      <c r="O72" s="3" t="s">
        <v>384</v>
      </c>
      <c r="P72" s="15">
        <f t="shared" si="5"/>
        <v>1</v>
      </c>
      <c r="Q72" s="9" t="s">
        <v>158</v>
      </c>
      <c r="R72" s="2" t="s">
        <v>164</v>
      </c>
      <c r="S72" s="2" t="s">
        <v>142</v>
      </c>
      <c r="T72" s="4">
        <v>43244</v>
      </c>
      <c r="U72" s="3" t="s">
        <v>13</v>
      </c>
      <c r="V72" s="48"/>
    </row>
    <row r="73" spans="1:22" ht="78.75" hidden="1" x14ac:dyDescent="0.25">
      <c r="A73" s="7">
        <v>311032817</v>
      </c>
      <c r="B73" s="5">
        <f t="shared" si="4"/>
        <v>311</v>
      </c>
      <c r="C73" s="5" t="str">
        <f>VLOOKUP(B73,Datos!$I:$K,3,0)</f>
        <v>NORTE</v>
      </c>
      <c r="D73" s="5" t="str">
        <f>VLOOKUP(B73,Datos!$I:$J,2,0)</f>
        <v>TORREON</v>
      </c>
      <c r="E73" s="2" t="s">
        <v>321</v>
      </c>
      <c r="F73" s="2" t="s">
        <v>118</v>
      </c>
      <c r="G73" s="27"/>
      <c r="H73" s="26" t="str">
        <f>VLOOKUP(I73,Datos!A:B,2,0)</f>
        <v>PROGRAMA DE CAPACITACIÓN PARA PRODUCTORES E INTERMEDIARIOS FINANCIEROS RURALES</v>
      </c>
      <c r="I73" s="3" t="s">
        <v>246</v>
      </c>
      <c r="J73" s="4"/>
      <c r="K73" s="6">
        <v>225483.18</v>
      </c>
      <c r="L73" s="4">
        <v>43033</v>
      </c>
      <c r="M73" s="5" t="str">
        <f>VLOOKUP(N73,Datos!E:Q,13,0)</f>
        <v>COMPROBACIÓN</v>
      </c>
      <c r="N73" s="3" t="s">
        <v>188</v>
      </c>
      <c r="O73" s="3" t="s">
        <v>382</v>
      </c>
      <c r="P73" s="15">
        <f t="shared" si="5"/>
        <v>1</v>
      </c>
      <c r="Q73" s="9" t="s">
        <v>158</v>
      </c>
      <c r="R73" s="2" t="s">
        <v>164</v>
      </c>
      <c r="S73" s="2" t="s">
        <v>142</v>
      </c>
      <c r="T73" s="4">
        <v>43244</v>
      </c>
      <c r="U73" s="3" t="s">
        <v>161</v>
      </c>
      <c r="V73" s="48"/>
    </row>
    <row r="74" spans="1:22" ht="101.25" hidden="1" x14ac:dyDescent="0.25">
      <c r="A74" s="7">
        <v>311032817</v>
      </c>
      <c r="B74" s="5">
        <f t="shared" si="4"/>
        <v>311</v>
      </c>
      <c r="C74" s="5" t="str">
        <f>VLOOKUP(B74,Datos!$I:$K,3,0)</f>
        <v>NORTE</v>
      </c>
      <c r="D74" s="5" t="str">
        <f>VLOOKUP(B74,Datos!$I:$J,2,0)</f>
        <v>TORREON</v>
      </c>
      <c r="E74" s="2" t="s">
        <v>321</v>
      </c>
      <c r="F74" s="2" t="s">
        <v>118</v>
      </c>
      <c r="G74" s="27"/>
      <c r="H74" s="26" t="str">
        <f>VLOOKUP(I74,Datos!A:B,2,0)</f>
        <v>PROGRAMA DE CAPACITACIÓN PARA PRODUCTORES E INTERMEDIARIOS FINANCIEROS RURALES</v>
      </c>
      <c r="I74" s="3" t="s">
        <v>246</v>
      </c>
      <c r="J74" s="4"/>
      <c r="K74" s="6">
        <v>225483.18</v>
      </c>
      <c r="L74" s="4">
        <v>43033</v>
      </c>
      <c r="M74" s="5" t="str">
        <f>VLOOKUP(N74,Datos!E:Q,13,0)</f>
        <v>COMPROBACIÓN</v>
      </c>
      <c r="N74" s="3" t="s">
        <v>188</v>
      </c>
      <c r="O74" s="3" t="s">
        <v>325</v>
      </c>
      <c r="P74" s="15">
        <f t="shared" si="5"/>
        <v>1</v>
      </c>
      <c r="Q74" s="9" t="s">
        <v>158</v>
      </c>
      <c r="R74" s="2" t="s">
        <v>164</v>
      </c>
      <c r="S74" s="2" t="s">
        <v>142</v>
      </c>
      <c r="T74" s="4">
        <v>43244</v>
      </c>
      <c r="U74" s="3" t="s">
        <v>161</v>
      </c>
      <c r="V74" s="48"/>
    </row>
    <row r="75" spans="1:22" ht="78.75" hidden="1" x14ac:dyDescent="0.25">
      <c r="A75" s="7">
        <v>311032817</v>
      </c>
      <c r="B75" s="5">
        <f t="shared" si="4"/>
        <v>311</v>
      </c>
      <c r="C75" s="5" t="str">
        <f>VLOOKUP(B75,Datos!$I:$K,3,0)</f>
        <v>NORTE</v>
      </c>
      <c r="D75" s="5" t="str">
        <f>VLOOKUP(B75,Datos!$I:$J,2,0)</f>
        <v>TORREON</v>
      </c>
      <c r="E75" s="2" t="s">
        <v>321</v>
      </c>
      <c r="F75" s="2" t="s">
        <v>118</v>
      </c>
      <c r="G75" s="27"/>
      <c r="H75" s="26" t="str">
        <f>VLOOKUP(I75,Datos!A:B,2,0)</f>
        <v>PROGRAMA DE CAPACITACIÓN PARA PRODUCTORES E INTERMEDIARIOS FINANCIEROS RURALES</v>
      </c>
      <c r="I75" s="3" t="s">
        <v>246</v>
      </c>
      <c r="J75" s="4"/>
      <c r="K75" s="6">
        <v>225483.18</v>
      </c>
      <c r="L75" s="4">
        <v>43033</v>
      </c>
      <c r="M75" s="5" t="str">
        <f>VLOOKUP(N75,Datos!E:Q,13,0)</f>
        <v>MINISTRACIÓN</v>
      </c>
      <c r="N75" s="3" t="s">
        <v>186</v>
      </c>
      <c r="O75" s="3" t="s">
        <v>377</v>
      </c>
      <c r="P75" s="15">
        <f t="shared" si="5"/>
        <v>1</v>
      </c>
      <c r="Q75" s="9" t="s">
        <v>158</v>
      </c>
      <c r="R75" s="2" t="s">
        <v>164</v>
      </c>
      <c r="S75" s="2" t="s">
        <v>142</v>
      </c>
      <c r="T75" s="4">
        <v>43244</v>
      </c>
      <c r="U75" s="3" t="s">
        <v>161</v>
      </c>
      <c r="V75" s="48"/>
    </row>
    <row r="76" spans="1:22" ht="101.25" hidden="1" x14ac:dyDescent="0.25">
      <c r="A76" s="7">
        <v>311032817</v>
      </c>
      <c r="B76" s="5">
        <f t="shared" si="4"/>
        <v>311</v>
      </c>
      <c r="C76" s="5" t="str">
        <f>VLOOKUP(B76,Datos!$I:$K,3,0)</f>
        <v>NORTE</v>
      </c>
      <c r="D76" s="5" t="str">
        <f>VLOOKUP(B76,Datos!$I:$J,2,0)</f>
        <v>TORREON</v>
      </c>
      <c r="E76" s="2" t="s">
        <v>321</v>
      </c>
      <c r="F76" s="2" t="s">
        <v>118</v>
      </c>
      <c r="G76" s="27"/>
      <c r="H76" s="26" t="str">
        <f>VLOOKUP(I76,Datos!A:B,2,0)</f>
        <v>PROGRAMA DE CAPACITACIÓN PARA PRODUCTORES E INTERMEDIARIOS FINANCIEROS RURALES</v>
      </c>
      <c r="I76" s="3" t="s">
        <v>246</v>
      </c>
      <c r="J76" s="4"/>
      <c r="K76" s="6">
        <v>225483.18</v>
      </c>
      <c r="L76" s="4">
        <v>43033</v>
      </c>
      <c r="M76" s="5" t="str">
        <f>VLOOKUP(N76,Datos!E:Q,13,0)</f>
        <v>COMPROBACIÓN</v>
      </c>
      <c r="N76" s="3" t="s">
        <v>188</v>
      </c>
      <c r="O76" s="3" t="s">
        <v>383</v>
      </c>
      <c r="P76" s="15">
        <f t="shared" si="5"/>
        <v>1</v>
      </c>
      <c r="Q76" s="9" t="s">
        <v>158</v>
      </c>
      <c r="R76" s="2" t="s">
        <v>164</v>
      </c>
      <c r="S76" s="2" t="s">
        <v>142</v>
      </c>
      <c r="T76" s="4">
        <v>43244</v>
      </c>
      <c r="U76" s="3" t="s">
        <v>161</v>
      </c>
      <c r="V76" s="48"/>
    </row>
    <row r="77" spans="1:22" ht="78.75" hidden="1" x14ac:dyDescent="0.25">
      <c r="A77" s="7">
        <v>311032817</v>
      </c>
      <c r="B77" s="5">
        <f t="shared" si="4"/>
        <v>311</v>
      </c>
      <c r="C77" s="5" t="str">
        <f>VLOOKUP(B77,Datos!$I:$K,3,0)</f>
        <v>NORTE</v>
      </c>
      <c r="D77" s="5" t="str">
        <f>VLOOKUP(B77,Datos!$I:$J,2,0)</f>
        <v>TORREON</v>
      </c>
      <c r="E77" s="2" t="s">
        <v>321</v>
      </c>
      <c r="F77" s="2" t="s">
        <v>118</v>
      </c>
      <c r="G77" s="27"/>
      <c r="H77" s="26" t="str">
        <f>VLOOKUP(I77,Datos!A:B,2,0)</f>
        <v>PROGRAMA DE CAPACITACIÓN PARA PRODUCTORES E INTERMEDIARIOS FINANCIEROS RURALES</v>
      </c>
      <c r="I77" s="3" t="s">
        <v>246</v>
      </c>
      <c r="J77" s="4"/>
      <c r="K77" s="6">
        <v>225483.18</v>
      </c>
      <c r="L77" s="4">
        <v>43033</v>
      </c>
      <c r="M77" s="5" t="str">
        <f>VLOOKUP(N77,Datos!E:Q,13,0)</f>
        <v>MINISTRACIÓN</v>
      </c>
      <c r="N77" s="3" t="s">
        <v>230</v>
      </c>
      <c r="O77" s="3" t="s">
        <v>326</v>
      </c>
      <c r="P77" s="15">
        <f t="shared" si="5"/>
        <v>1</v>
      </c>
      <c r="Q77" s="9" t="s">
        <v>158</v>
      </c>
      <c r="R77" s="2" t="s">
        <v>164</v>
      </c>
      <c r="S77" s="2" t="s">
        <v>142</v>
      </c>
      <c r="T77" s="4">
        <v>43244</v>
      </c>
      <c r="U77" s="3" t="s">
        <v>161</v>
      </c>
      <c r="V77" s="48"/>
    </row>
    <row r="78" spans="1:22" ht="101.25" hidden="1" x14ac:dyDescent="0.25">
      <c r="A78" s="7">
        <v>317019417</v>
      </c>
      <c r="B78" s="5">
        <f t="shared" si="4"/>
        <v>317</v>
      </c>
      <c r="C78" s="5" t="str">
        <f>VLOOKUP(B78,Datos!$I:$K,3,0)</f>
        <v>NORTE</v>
      </c>
      <c r="D78" s="5" t="str">
        <f>VLOOKUP(B78,Datos!$I:$J,2,0)</f>
        <v>VALLE HERMOSO</v>
      </c>
      <c r="E78" s="2" t="s">
        <v>342</v>
      </c>
      <c r="F78" s="2" t="s">
        <v>131</v>
      </c>
      <c r="G78" s="27"/>
      <c r="H78" s="26" t="str">
        <f>VLOOKUP(I78,Datos!A:B,2,0)</f>
        <v>PROGRAMA DE CAPACITACIÓN PARA PRODUCTORES E INTERMEDIARIOS FINANCIEROS RURALES</v>
      </c>
      <c r="I78" s="3" t="s">
        <v>246</v>
      </c>
      <c r="J78" s="4"/>
      <c r="K78" s="6">
        <v>395944.54</v>
      </c>
      <c r="L78" s="4">
        <v>42941</v>
      </c>
      <c r="M78" s="5" t="str">
        <f>VLOOKUP(N78,Datos!E:Q,13,0)</f>
        <v>SOLICITUD</v>
      </c>
      <c r="N78" s="3" t="s">
        <v>197</v>
      </c>
      <c r="O78" s="45" t="s">
        <v>280</v>
      </c>
      <c r="P78" s="15">
        <f t="shared" si="5"/>
        <v>1</v>
      </c>
      <c r="Q78" s="9" t="s">
        <v>158</v>
      </c>
      <c r="R78" s="2" t="s">
        <v>164</v>
      </c>
      <c r="S78" s="2" t="s">
        <v>142</v>
      </c>
      <c r="T78" s="4">
        <v>43242</v>
      </c>
      <c r="U78" s="3" t="s">
        <v>14</v>
      </c>
      <c r="V78" s="50"/>
    </row>
    <row r="79" spans="1:22" ht="112.5" hidden="1" x14ac:dyDescent="0.25">
      <c r="A79" s="7">
        <v>317019417</v>
      </c>
      <c r="B79" s="5">
        <f t="shared" si="4"/>
        <v>317</v>
      </c>
      <c r="C79" s="5" t="str">
        <f>VLOOKUP(B79,Datos!$I:$K,3,0)</f>
        <v>NORTE</v>
      </c>
      <c r="D79" s="5" t="str">
        <f>VLOOKUP(B79,Datos!$I:$J,2,0)</f>
        <v>VALLE HERMOSO</v>
      </c>
      <c r="E79" s="2" t="s">
        <v>342</v>
      </c>
      <c r="F79" s="2" t="s">
        <v>131</v>
      </c>
      <c r="G79" s="27"/>
      <c r="H79" s="26" t="str">
        <f>VLOOKUP(I79,Datos!A:B,2,0)</f>
        <v>PROGRAMA DE CAPACITACIÓN PARA PRODUCTORES E INTERMEDIARIOS FINANCIEROS RURALES</v>
      </c>
      <c r="I79" s="3" t="s">
        <v>246</v>
      </c>
      <c r="J79" s="4"/>
      <c r="K79" s="6">
        <v>395944.54</v>
      </c>
      <c r="L79" s="4">
        <v>42941</v>
      </c>
      <c r="M79" s="5" t="str">
        <f>VLOOKUP(N79,Datos!E:Q,13,0)</f>
        <v>SOLICITUD</v>
      </c>
      <c r="N79" s="3" t="s">
        <v>197</v>
      </c>
      <c r="O79" s="45" t="s">
        <v>281</v>
      </c>
      <c r="P79" s="15">
        <f t="shared" si="5"/>
        <v>1</v>
      </c>
      <c r="Q79" s="9" t="s">
        <v>158</v>
      </c>
      <c r="R79" s="2" t="s">
        <v>164</v>
      </c>
      <c r="S79" s="2" t="s">
        <v>142</v>
      </c>
      <c r="T79" s="4">
        <v>43242</v>
      </c>
      <c r="U79" s="3" t="s">
        <v>14</v>
      </c>
      <c r="V79" s="50"/>
    </row>
    <row r="80" spans="1:22" ht="78.75" hidden="1" x14ac:dyDescent="0.25">
      <c r="A80" s="7">
        <v>317019417</v>
      </c>
      <c r="B80" s="5">
        <f t="shared" si="4"/>
        <v>317</v>
      </c>
      <c r="C80" s="5" t="str">
        <f>VLOOKUP(B80,Datos!$I:$K,3,0)</f>
        <v>NORTE</v>
      </c>
      <c r="D80" s="5" t="str">
        <f>VLOOKUP(B80,Datos!$I:$J,2,0)</f>
        <v>VALLE HERMOSO</v>
      </c>
      <c r="E80" s="2" t="s">
        <v>342</v>
      </c>
      <c r="F80" s="2" t="s">
        <v>131</v>
      </c>
      <c r="G80" s="27"/>
      <c r="H80" s="26" t="str">
        <f>VLOOKUP(I80,Datos!A:B,2,0)</f>
        <v>PROGRAMA DE CAPACITACIÓN PARA PRODUCTORES E INTERMEDIARIOS FINANCIEROS RURALES</v>
      </c>
      <c r="I80" s="3" t="s">
        <v>246</v>
      </c>
      <c r="J80" s="4"/>
      <c r="K80" s="6">
        <v>395944.54</v>
      </c>
      <c r="L80" s="4">
        <v>42941</v>
      </c>
      <c r="M80" s="5" t="str">
        <f>VLOOKUP(N80,Datos!E:Q,13,0)</f>
        <v>SOLICITUD</v>
      </c>
      <c r="N80" s="3" t="s">
        <v>181</v>
      </c>
      <c r="O80" s="45" t="s">
        <v>282</v>
      </c>
      <c r="P80" s="15">
        <f t="shared" si="5"/>
        <v>1</v>
      </c>
      <c r="Q80" s="9" t="s">
        <v>158</v>
      </c>
      <c r="R80" s="2" t="s">
        <v>164</v>
      </c>
      <c r="S80" s="2" t="s">
        <v>142</v>
      </c>
      <c r="T80" s="4">
        <v>43242</v>
      </c>
      <c r="U80" s="3" t="s">
        <v>14</v>
      </c>
      <c r="V80" s="50"/>
    </row>
    <row r="81" spans="1:22" ht="78.75" hidden="1" x14ac:dyDescent="0.25">
      <c r="A81" s="7">
        <v>317019417</v>
      </c>
      <c r="B81" s="5">
        <f t="shared" si="4"/>
        <v>317</v>
      </c>
      <c r="C81" s="5" t="str">
        <f>VLOOKUP(B81,Datos!$I:$K,3,0)</f>
        <v>NORTE</v>
      </c>
      <c r="D81" s="5" t="str">
        <f>VLOOKUP(B81,Datos!$I:$J,2,0)</f>
        <v>VALLE HERMOSO</v>
      </c>
      <c r="E81" s="2" t="s">
        <v>342</v>
      </c>
      <c r="F81" s="2" t="s">
        <v>131</v>
      </c>
      <c r="G81" s="27"/>
      <c r="H81" s="26" t="str">
        <f>VLOOKUP(I81,Datos!A:B,2,0)</f>
        <v>PROGRAMA DE CAPACITACIÓN PARA PRODUCTORES E INTERMEDIARIOS FINANCIEROS RURALES</v>
      </c>
      <c r="I81" s="3" t="s">
        <v>246</v>
      </c>
      <c r="J81" s="4"/>
      <c r="K81" s="6">
        <v>395944.54</v>
      </c>
      <c r="L81" s="4">
        <v>42941</v>
      </c>
      <c r="M81" s="5" t="str">
        <f>VLOOKUP(N81,Datos!E:Q,13,0)</f>
        <v>SOLICITUD</v>
      </c>
      <c r="N81" s="3" t="s">
        <v>187</v>
      </c>
      <c r="O81" s="45" t="s">
        <v>283</v>
      </c>
      <c r="P81" s="15">
        <f t="shared" si="5"/>
        <v>1</v>
      </c>
      <c r="Q81" s="9" t="s">
        <v>158</v>
      </c>
      <c r="R81" s="2" t="s">
        <v>140</v>
      </c>
      <c r="S81" s="2" t="s">
        <v>142</v>
      </c>
      <c r="T81" s="4">
        <v>43242</v>
      </c>
      <c r="U81" s="3" t="s">
        <v>14</v>
      </c>
      <c r="V81" s="50"/>
    </row>
    <row r="82" spans="1:22" ht="78.75" hidden="1" x14ac:dyDescent="0.25">
      <c r="A82" s="7">
        <v>317019417</v>
      </c>
      <c r="B82" s="5">
        <f t="shared" si="4"/>
        <v>317</v>
      </c>
      <c r="C82" s="5" t="str">
        <f>VLOOKUP(B82,Datos!$I:$K,3,0)</f>
        <v>NORTE</v>
      </c>
      <c r="D82" s="5" t="str">
        <f>VLOOKUP(B82,Datos!$I:$J,2,0)</f>
        <v>VALLE HERMOSO</v>
      </c>
      <c r="E82" s="2" t="s">
        <v>342</v>
      </c>
      <c r="F82" s="2" t="s">
        <v>131</v>
      </c>
      <c r="G82" s="27"/>
      <c r="H82" s="26" t="str">
        <f>VLOOKUP(I82,Datos!A:B,2,0)</f>
        <v>PROGRAMA DE CAPACITACIÓN PARA PRODUCTORES E INTERMEDIARIOS FINANCIEROS RURALES</v>
      </c>
      <c r="I82" s="3" t="s">
        <v>246</v>
      </c>
      <c r="J82" s="4"/>
      <c r="K82" s="6">
        <v>395944.54</v>
      </c>
      <c r="L82" s="4">
        <v>42941</v>
      </c>
      <c r="M82" s="5" t="str">
        <f>VLOOKUP(N82,Datos!E:Q,13,0)</f>
        <v>AUTORIZACIÓN</v>
      </c>
      <c r="N82" s="3" t="s">
        <v>237</v>
      </c>
      <c r="O82" s="45" t="s">
        <v>283</v>
      </c>
      <c r="P82" s="15">
        <f t="shared" si="5"/>
        <v>1</v>
      </c>
      <c r="Q82" s="9" t="s">
        <v>158</v>
      </c>
      <c r="R82" s="2" t="s">
        <v>140</v>
      </c>
      <c r="S82" s="2" t="s">
        <v>142</v>
      </c>
      <c r="T82" s="4">
        <v>43242</v>
      </c>
      <c r="U82" s="3" t="s">
        <v>14</v>
      </c>
      <c r="V82" s="48"/>
    </row>
    <row r="83" spans="1:22" ht="78.75" hidden="1" x14ac:dyDescent="0.25">
      <c r="A83" s="7">
        <v>317019417</v>
      </c>
      <c r="B83" s="5">
        <f t="shared" si="4"/>
        <v>317</v>
      </c>
      <c r="C83" s="5" t="str">
        <f>VLOOKUP(B83,Datos!$I:$K,3,0)</f>
        <v>NORTE</v>
      </c>
      <c r="D83" s="5" t="str">
        <f>VLOOKUP(B83,Datos!$I:$J,2,0)</f>
        <v>VALLE HERMOSO</v>
      </c>
      <c r="E83" s="2" t="s">
        <v>342</v>
      </c>
      <c r="F83" s="2" t="s">
        <v>131</v>
      </c>
      <c r="G83" s="27"/>
      <c r="H83" s="26" t="str">
        <f>VLOOKUP(I83,Datos!A:B,2,0)</f>
        <v>PROGRAMA DE CAPACITACIÓN PARA PRODUCTORES E INTERMEDIARIOS FINANCIEROS RURALES</v>
      </c>
      <c r="I83" s="3" t="s">
        <v>246</v>
      </c>
      <c r="J83" s="4"/>
      <c r="K83" s="6">
        <v>395944.54</v>
      </c>
      <c r="L83" s="4">
        <v>42941</v>
      </c>
      <c r="M83" s="5" t="str">
        <f>VLOOKUP(N83,Datos!E:Q,13,0)</f>
        <v>AUTORIZACIÓN</v>
      </c>
      <c r="N83" s="3" t="s">
        <v>179</v>
      </c>
      <c r="O83" s="45" t="s">
        <v>283</v>
      </c>
      <c r="P83" s="15">
        <f t="shared" si="5"/>
        <v>1</v>
      </c>
      <c r="Q83" s="9" t="s">
        <v>158</v>
      </c>
      <c r="R83" s="2" t="s">
        <v>140</v>
      </c>
      <c r="S83" s="2" t="s">
        <v>142</v>
      </c>
      <c r="T83" s="4">
        <v>43242</v>
      </c>
      <c r="U83" s="3" t="s">
        <v>14</v>
      </c>
      <c r="V83" s="48"/>
    </row>
    <row r="84" spans="1:22" ht="78.75" hidden="1" x14ac:dyDescent="0.25">
      <c r="A84" s="7">
        <v>317019417</v>
      </c>
      <c r="B84" s="5">
        <f t="shared" si="4"/>
        <v>317</v>
      </c>
      <c r="C84" s="5" t="str">
        <f>VLOOKUP(B84,Datos!$I:$K,3,0)</f>
        <v>NORTE</v>
      </c>
      <c r="D84" s="5" t="str">
        <f>VLOOKUP(B84,Datos!$I:$J,2,0)</f>
        <v>VALLE HERMOSO</v>
      </c>
      <c r="E84" s="2" t="s">
        <v>342</v>
      </c>
      <c r="F84" s="2" t="s">
        <v>131</v>
      </c>
      <c r="G84" s="27"/>
      <c r="H84" s="26" t="str">
        <f>VLOOKUP(I84,Datos!A:B,2,0)</f>
        <v>PROGRAMA DE CAPACITACIÓN PARA PRODUCTORES E INTERMEDIARIOS FINANCIEROS RURALES</v>
      </c>
      <c r="I84" s="3" t="s">
        <v>246</v>
      </c>
      <c r="J84" s="4"/>
      <c r="K84" s="6">
        <v>395944.54</v>
      </c>
      <c r="L84" s="4">
        <v>42941</v>
      </c>
      <c r="M84" s="5" t="str">
        <f>VLOOKUP(N84,Datos!E:Q,13,0)</f>
        <v>MINISTRACIÓN</v>
      </c>
      <c r="N84" s="3" t="s">
        <v>186</v>
      </c>
      <c r="O84" s="3" t="s">
        <v>377</v>
      </c>
      <c r="P84" s="15">
        <f t="shared" si="5"/>
        <v>1</v>
      </c>
      <c r="Q84" s="9" t="s">
        <v>158</v>
      </c>
      <c r="R84" s="2" t="s">
        <v>140</v>
      </c>
      <c r="S84" s="2" t="s">
        <v>142</v>
      </c>
      <c r="T84" s="4">
        <v>43242</v>
      </c>
      <c r="U84" s="3" t="s">
        <v>14</v>
      </c>
      <c r="V84" s="50"/>
    </row>
    <row r="85" spans="1:22" ht="78.75" hidden="1" x14ac:dyDescent="0.25">
      <c r="A85" s="7">
        <v>321005917</v>
      </c>
      <c r="B85" s="5">
        <f t="shared" si="4"/>
        <v>321</v>
      </c>
      <c r="C85" s="5" t="str">
        <f>VLOOKUP(B85,Datos!$I:$K,3,0)</f>
        <v>NORTE</v>
      </c>
      <c r="D85" s="5" t="str">
        <f>VLOOKUP(B85,Datos!$I:$J,2,0)</f>
        <v>ZACATECAS</v>
      </c>
      <c r="E85" s="2" t="s">
        <v>296</v>
      </c>
      <c r="F85" s="2" t="s">
        <v>74</v>
      </c>
      <c r="G85" s="27"/>
      <c r="H85" s="26" t="str">
        <f>VLOOKUP(I85,Datos!A:B,2,0)</f>
        <v>PROGRAMA DE CAPACITACIÓN PARA PRODUCTORES E INTERMEDIARIOS FINANCIEROS RURALES</v>
      </c>
      <c r="I85" s="3" t="s">
        <v>244</v>
      </c>
      <c r="J85" s="4"/>
      <c r="K85" s="6">
        <v>10000</v>
      </c>
      <c r="L85" s="4">
        <v>42864</v>
      </c>
      <c r="M85" s="5" t="str">
        <f>VLOOKUP(N85,Datos!E:Q,13,0)</f>
        <v>SOLICITUD</v>
      </c>
      <c r="N85" s="3" t="s">
        <v>226</v>
      </c>
      <c r="O85" s="3" t="s">
        <v>299</v>
      </c>
      <c r="P85" s="15">
        <f t="shared" si="5"/>
        <v>1</v>
      </c>
      <c r="Q85" s="9" t="s">
        <v>158</v>
      </c>
      <c r="R85" s="2" t="s">
        <v>164</v>
      </c>
      <c r="S85" s="2" t="s">
        <v>140</v>
      </c>
      <c r="T85" s="4">
        <v>43245</v>
      </c>
      <c r="U85" s="3" t="s">
        <v>241</v>
      </c>
      <c r="V85" s="48"/>
    </row>
    <row r="86" spans="1:22" ht="78.75" hidden="1" x14ac:dyDescent="0.25">
      <c r="A86" s="7">
        <v>321005917</v>
      </c>
      <c r="B86" s="5">
        <f t="shared" si="4"/>
        <v>321</v>
      </c>
      <c r="C86" s="5" t="str">
        <f>VLOOKUP(B86,Datos!$I:$K,3,0)</f>
        <v>NORTE</v>
      </c>
      <c r="D86" s="5" t="str">
        <f>VLOOKUP(B86,Datos!$I:$J,2,0)</f>
        <v>ZACATECAS</v>
      </c>
      <c r="E86" s="2" t="s">
        <v>296</v>
      </c>
      <c r="F86" s="2" t="s">
        <v>74</v>
      </c>
      <c r="G86" s="27"/>
      <c r="H86" s="26" t="str">
        <f>VLOOKUP(I86,Datos!A:B,2,0)</f>
        <v>PROGRAMA DE CAPACITACIÓN PARA PRODUCTORES E INTERMEDIARIOS FINANCIEROS RURALES</v>
      </c>
      <c r="I86" s="3" t="s">
        <v>244</v>
      </c>
      <c r="J86" s="4"/>
      <c r="K86" s="6">
        <v>10000</v>
      </c>
      <c r="L86" s="4">
        <v>42864</v>
      </c>
      <c r="M86" s="5" t="str">
        <f>VLOOKUP(N86,Datos!E:Q,13,0)</f>
        <v>SOLICITUD</v>
      </c>
      <c r="N86" s="3" t="s">
        <v>203</v>
      </c>
      <c r="O86" s="3" t="s">
        <v>366</v>
      </c>
      <c r="P86" s="15">
        <f t="shared" si="5"/>
        <v>1</v>
      </c>
      <c r="Q86" s="9" t="s">
        <v>158</v>
      </c>
      <c r="R86" s="2" t="s">
        <v>140</v>
      </c>
      <c r="S86" s="2" t="s">
        <v>140</v>
      </c>
      <c r="T86" s="4">
        <v>43245</v>
      </c>
      <c r="U86" s="3" t="s">
        <v>241</v>
      </c>
      <c r="V86" s="50"/>
    </row>
    <row r="87" spans="1:22" ht="78.75" hidden="1" x14ac:dyDescent="0.25">
      <c r="A87" s="7">
        <v>321005917</v>
      </c>
      <c r="B87" s="5">
        <f t="shared" si="4"/>
        <v>321</v>
      </c>
      <c r="C87" s="5" t="str">
        <f>VLOOKUP(B87,Datos!$I:$K,3,0)</f>
        <v>NORTE</v>
      </c>
      <c r="D87" s="5" t="str">
        <f>VLOOKUP(B87,Datos!$I:$J,2,0)</f>
        <v>ZACATECAS</v>
      </c>
      <c r="E87" s="2" t="s">
        <v>296</v>
      </c>
      <c r="F87" s="2" t="s">
        <v>74</v>
      </c>
      <c r="G87" s="27"/>
      <c r="H87" s="26" t="str">
        <f>VLOOKUP(I87,Datos!A:B,2,0)</f>
        <v>PROGRAMA DE CAPACITACIÓN PARA PRODUCTORES E INTERMEDIARIOS FINANCIEROS RURALES</v>
      </c>
      <c r="I87" s="3" t="s">
        <v>244</v>
      </c>
      <c r="J87" s="4"/>
      <c r="K87" s="6">
        <v>10000</v>
      </c>
      <c r="L87" s="4">
        <v>42864</v>
      </c>
      <c r="M87" s="5" t="str">
        <f>VLOOKUP(N87,Datos!E:Q,13,0)</f>
        <v>SOLICITUD</v>
      </c>
      <c r="N87" s="3" t="s">
        <v>187</v>
      </c>
      <c r="O87" s="3" t="s">
        <v>299</v>
      </c>
      <c r="P87" s="15">
        <f t="shared" si="5"/>
        <v>1</v>
      </c>
      <c r="Q87" s="9" t="s">
        <v>158</v>
      </c>
      <c r="R87" s="2" t="s">
        <v>140</v>
      </c>
      <c r="S87" s="2" t="s">
        <v>140</v>
      </c>
      <c r="T87" s="4">
        <v>43245</v>
      </c>
      <c r="U87" s="3" t="s">
        <v>241</v>
      </c>
      <c r="V87" s="50"/>
    </row>
    <row r="88" spans="1:22" ht="78.75" hidden="1" x14ac:dyDescent="0.25">
      <c r="A88" s="7">
        <v>321005917</v>
      </c>
      <c r="B88" s="5">
        <f t="shared" si="4"/>
        <v>321</v>
      </c>
      <c r="C88" s="5" t="str">
        <f>VLOOKUP(B88,Datos!$I:$K,3,0)</f>
        <v>NORTE</v>
      </c>
      <c r="D88" s="5" t="str">
        <f>VLOOKUP(B88,Datos!$I:$J,2,0)</f>
        <v>ZACATECAS</v>
      </c>
      <c r="E88" s="2" t="s">
        <v>296</v>
      </c>
      <c r="F88" s="2" t="s">
        <v>74</v>
      </c>
      <c r="G88" s="27"/>
      <c r="H88" s="26" t="str">
        <f>VLOOKUP(I88,Datos!A:B,2,0)</f>
        <v>PROGRAMA DE CAPACITACIÓN PARA PRODUCTORES E INTERMEDIARIOS FINANCIEROS RURALES</v>
      </c>
      <c r="I88" s="3" t="s">
        <v>244</v>
      </c>
      <c r="J88" s="4"/>
      <c r="K88" s="6">
        <v>10000</v>
      </c>
      <c r="L88" s="4">
        <v>42864</v>
      </c>
      <c r="M88" s="5" t="str">
        <f>VLOOKUP(N88,Datos!E:Q,13,0)</f>
        <v>AUTORIZACIÓN</v>
      </c>
      <c r="N88" s="3" t="s">
        <v>221</v>
      </c>
      <c r="O88" s="3" t="s">
        <v>299</v>
      </c>
      <c r="P88" s="15">
        <f t="shared" si="5"/>
        <v>1</v>
      </c>
      <c r="Q88" s="9" t="s">
        <v>158</v>
      </c>
      <c r="R88" s="2" t="s">
        <v>140</v>
      </c>
      <c r="S88" s="2" t="s">
        <v>140</v>
      </c>
      <c r="T88" s="4">
        <v>43245</v>
      </c>
      <c r="U88" s="3" t="s">
        <v>241</v>
      </c>
      <c r="V88" s="50"/>
    </row>
    <row r="89" spans="1:22" ht="78.75" hidden="1" x14ac:dyDescent="0.25">
      <c r="A89" s="7">
        <v>321023617</v>
      </c>
      <c r="B89" s="5">
        <f t="shared" si="4"/>
        <v>321</v>
      </c>
      <c r="C89" s="5" t="str">
        <f>VLOOKUP(B89,Datos!$I:$K,3,0)</f>
        <v>NORTE</v>
      </c>
      <c r="D89" s="5" t="str">
        <f>VLOOKUP(B89,Datos!$I:$J,2,0)</f>
        <v>ZACATECAS</v>
      </c>
      <c r="E89" s="2" t="s">
        <v>305</v>
      </c>
      <c r="F89" s="2" t="s">
        <v>306</v>
      </c>
      <c r="G89" s="27"/>
      <c r="H89" s="26" t="str">
        <f>VLOOKUP(I89,Datos!A:B,2,0)</f>
        <v>PROGRAMA DE CAPACITACIÓN PARA PRODUCTORES E INTERMEDIARIOS FINANCIEROS RURALES</v>
      </c>
      <c r="I89" s="3" t="s">
        <v>244</v>
      </c>
      <c r="J89" s="4"/>
      <c r="K89" s="6">
        <v>2560</v>
      </c>
      <c r="L89" s="4">
        <v>42972</v>
      </c>
      <c r="M89" s="5" t="str">
        <f>VLOOKUP(N89,Datos!E:Q,13,0)</f>
        <v>SOLICITUD</v>
      </c>
      <c r="N89" s="3" t="s">
        <v>226</v>
      </c>
      <c r="O89" s="3" t="s">
        <v>386</v>
      </c>
      <c r="P89" s="15">
        <f t="shared" si="5"/>
        <v>1</v>
      </c>
      <c r="Q89" s="9" t="s">
        <v>158</v>
      </c>
      <c r="R89" s="2" t="s">
        <v>164</v>
      </c>
      <c r="S89" s="2" t="s">
        <v>142</v>
      </c>
      <c r="T89" s="4">
        <v>43243</v>
      </c>
      <c r="U89" s="3" t="s">
        <v>13</v>
      </c>
      <c r="V89" s="48"/>
    </row>
    <row r="90" spans="1:22" ht="78.75" hidden="1" x14ac:dyDescent="0.25">
      <c r="A90" s="7">
        <v>321023617</v>
      </c>
      <c r="B90" s="5">
        <f t="shared" si="4"/>
        <v>321</v>
      </c>
      <c r="C90" s="5" t="str">
        <f>VLOOKUP(B90,Datos!$I:$K,3,0)</f>
        <v>NORTE</v>
      </c>
      <c r="D90" s="5" t="str">
        <f>VLOOKUP(B90,Datos!$I:$J,2,0)</f>
        <v>ZACATECAS</v>
      </c>
      <c r="E90" s="2" t="s">
        <v>305</v>
      </c>
      <c r="F90" s="2" t="s">
        <v>306</v>
      </c>
      <c r="G90" s="27"/>
      <c r="H90" s="26" t="str">
        <f>VLOOKUP(I90,Datos!A:B,2,0)</f>
        <v>PROGRAMA DE CAPACITACIÓN PARA PRODUCTORES E INTERMEDIARIOS FINANCIEROS RURALES</v>
      </c>
      <c r="I90" s="3" t="s">
        <v>244</v>
      </c>
      <c r="J90" s="4"/>
      <c r="K90" s="6">
        <v>2560</v>
      </c>
      <c r="L90" s="4">
        <v>42972</v>
      </c>
      <c r="M90" s="5" t="str">
        <f>VLOOKUP(N90,Datos!E:Q,13,0)</f>
        <v>SOLICITUD</v>
      </c>
      <c r="N90" s="3" t="s">
        <v>203</v>
      </c>
      <c r="O90" s="3" t="s">
        <v>366</v>
      </c>
      <c r="P90" s="15">
        <f t="shared" si="5"/>
        <v>1</v>
      </c>
      <c r="Q90" s="9" t="s">
        <v>158</v>
      </c>
      <c r="R90" s="2" t="s">
        <v>140</v>
      </c>
      <c r="S90" s="2" t="s">
        <v>142</v>
      </c>
      <c r="T90" s="4">
        <v>43243</v>
      </c>
      <c r="U90" s="3" t="s">
        <v>13</v>
      </c>
      <c r="V90" s="50"/>
    </row>
    <row r="91" spans="1:22" ht="78.75" hidden="1" x14ac:dyDescent="0.25">
      <c r="A91" s="7">
        <v>321023617</v>
      </c>
      <c r="B91" s="5">
        <f t="shared" si="4"/>
        <v>321</v>
      </c>
      <c r="C91" s="5" t="str">
        <f>VLOOKUP(B91,Datos!$I:$K,3,0)</f>
        <v>NORTE</v>
      </c>
      <c r="D91" s="5" t="str">
        <f>VLOOKUP(B91,Datos!$I:$J,2,0)</f>
        <v>ZACATECAS</v>
      </c>
      <c r="E91" s="2" t="s">
        <v>305</v>
      </c>
      <c r="F91" s="2" t="s">
        <v>306</v>
      </c>
      <c r="G91" s="27"/>
      <c r="H91" s="26" t="str">
        <f>VLOOKUP(I91,Datos!A:B,2,0)</f>
        <v>PROGRAMA DE CAPACITACIÓN PARA PRODUCTORES E INTERMEDIARIOS FINANCIEROS RURALES</v>
      </c>
      <c r="I91" s="3" t="s">
        <v>244</v>
      </c>
      <c r="J91" s="4"/>
      <c r="K91" s="6">
        <v>2560</v>
      </c>
      <c r="L91" s="4">
        <v>42972</v>
      </c>
      <c r="M91" s="5" t="str">
        <f>VLOOKUP(N91,Datos!E:Q,13,0)</f>
        <v>SOLICITUD</v>
      </c>
      <c r="N91" s="3" t="s">
        <v>187</v>
      </c>
      <c r="O91" s="3" t="s">
        <v>386</v>
      </c>
      <c r="P91" s="15">
        <f t="shared" si="5"/>
        <v>1</v>
      </c>
      <c r="Q91" s="9" t="s">
        <v>158</v>
      </c>
      <c r="R91" s="2" t="s">
        <v>140</v>
      </c>
      <c r="S91" s="2" t="s">
        <v>142</v>
      </c>
      <c r="T91" s="4">
        <v>43243</v>
      </c>
      <c r="U91" s="3" t="s">
        <v>13</v>
      </c>
      <c r="V91" s="50"/>
    </row>
    <row r="92" spans="1:22" ht="78.75" hidden="1" x14ac:dyDescent="0.25">
      <c r="A92" s="7">
        <v>501003217</v>
      </c>
      <c r="B92" s="5">
        <f t="shared" si="4"/>
        <v>501</v>
      </c>
      <c r="C92" s="5" t="str">
        <f>VLOOKUP(B92,Datos!$I:$K,3,0)</f>
        <v>SUR</v>
      </c>
      <c r="D92" s="5" t="str">
        <f>VLOOKUP(B92,Datos!$I:$J,2,0)</f>
        <v>CHILPANCINGO</v>
      </c>
      <c r="E92" s="2" t="s">
        <v>286</v>
      </c>
      <c r="F92" s="2" t="s">
        <v>120</v>
      </c>
      <c r="G92" s="27"/>
      <c r="H92" s="26" t="str">
        <f>VLOOKUP(I92,Datos!A:B,2,0)</f>
        <v>PROGRAMA DE CAPACITACIÓN PARA PRODUCTORES E INTERMEDIARIOS FINANCIEROS RURALES</v>
      </c>
      <c r="I92" s="3" t="s">
        <v>245</v>
      </c>
      <c r="J92" s="4"/>
      <c r="K92" s="6">
        <v>60000</v>
      </c>
      <c r="L92" s="4">
        <v>42850</v>
      </c>
      <c r="M92" s="5" t="str">
        <f>VLOOKUP(N92,Datos!E:Q,13,0)</f>
        <v>SOLICITUD</v>
      </c>
      <c r="N92" s="3" t="s">
        <v>233</v>
      </c>
      <c r="O92" s="3" t="s">
        <v>289</v>
      </c>
      <c r="P92" s="15">
        <f t="shared" si="5"/>
        <v>1</v>
      </c>
      <c r="Q92" s="9" t="s">
        <v>158</v>
      </c>
      <c r="R92" s="2" t="s">
        <v>164</v>
      </c>
      <c r="S92" s="2" t="s">
        <v>142</v>
      </c>
      <c r="T92" s="4">
        <v>43243</v>
      </c>
      <c r="U92" s="3" t="s">
        <v>14</v>
      </c>
      <c r="V92" s="50"/>
    </row>
    <row r="93" spans="1:22" ht="78.75" hidden="1" x14ac:dyDescent="0.25">
      <c r="A93" s="7">
        <v>501003217</v>
      </c>
      <c r="B93" s="5">
        <f t="shared" si="4"/>
        <v>501</v>
      </c>
      <c r="C93" s="5" t="str">
        <f>VLOOKUP(B93,Datos!$I:$K,3,0)</f>
        <v>SUR</v>
      </c>
      <c r="D93" s="5" t="str">
        <f>VLOOKUP(B93,Datos!$I:$J,2,0)</f>
        <v>CHILPANCINGO</v>
      </c>
      <c r="E93" s="2" t="s">
        <v>286</v>
      </c>
      <c r="F93" s="2" t="s">
        <v>120</v>
      </c>
      <c r="G93" s="27"/>
      <c r="H93" s="26" t="str">
        <f>VLOOKUP(I93,Datos!A:B,2,0)</f>
        <v>PROGRAMA DE CAPACITACIÓN PARA PRODUCTORES E INTERMEDIARIOS FINANCIEROS RURALES</v>
      </c>
      <c r="I93" s="3" t="s">
        <v>245</v>
      </c>
      <c r="J93" s="4"/>
      <c r="K93" s="6">
        <v>60000</v>
      </c>
      <c r="L93" s="4">
        <v>42850</v>
      </c>
      <c r="M93" s="5" t="str">
        <f>VLOOKUP(N93,Datos!E:Q,13,0)</f>
        <v>SOLICITUD</v>
      </c>
      <c r="N93" s="3" t="s">
        <v>226</v>
      </c>
      <c r="O93" s="3" t="s">
        <v>395</v>
      </c>
      <c r="P93" s="15">
        <f t="shared" si="5"/>
        <v>1</v>
      </c>
      <c r="Q93" s="9" t="s">
        <v>158</v>
      </c>
      <c r="R93" s="2" t="s">
        <v>164</v>
      </c>
      <c r="S93" s="2" t="s">
        <v>140</v>
      </c>
      <c r="T93" s="4">
        <v>43243</v>
      </c>
      <c r="U93" s="3" t="s">
        <v>14</v>
      </c>
      <c r="V93" s="48"/>
    </row>
    <row r="94" spans="1:22" ht="123.75" hidden="1" x14ac:dyDescent="0.25">
      <c r="A94" s="7">
        <v>501003217</v>
      </c>
      <c r="B94" s="5">
        <f t="shared" si="4"/>
        <v>501</v>
      </c>
      <c r="C94" s="5" t="str">
        <f>VLOOKUP(B94,Datos!$I:$K,3,0)</f>
        <v>SUR</v>
      </c>
      <c r="D94" s="5" t="str">
        <f>VLOOKUP(B94,Datos!$I:$J,2,0)</f>
        <v>CHILPANCINGO</v>
      </c>
      <c r="E94" s="2" t="s">
        <v>286</v>
      </c>
      <c r="F94" s="2" t="s">
        <v>120</v>
      </c>
      <c r="G94" s="27"/>
      <c r="H94" s="26" t="str">
        <f>VLOOKUP(I94,Datos!A:B,2,0)</f>
        <v>PROGRAMA DE CAPACITACIÓN PARA PRODUCTORES E INTERMEDIARIOS FINANCIEROS RURALES</v>
      </c>
      <c r="I94" s="3" t="s">
        <v>245</v>
      </c>
      <c r="J94" s="4"/>
      <c r="K94" s="6">
        <v>60000</v>
      </c>
      <c r="L94" s="4">
        <v>42850</v>
      </c>
      <c r="M94" s="5" t="str">
        <f>VLOOKUP(N94,Datos!E:Q,13,0)</f>
        <v>SOLICITUD</v>
      </c>
      <c r="N94" s="3" t="s">
        <v>194</v>
      </c>
      <c r="O94" s="3" t="s">
        <v>290</v>
      </c>
      <c r="P94" s="15">
        <f t="shared" si="5"/>
        <v>1</v>
      </c>
      <c r="Q94" s="9" t="s">
        <v>158</v>
      </c>
      <c r="R94" s="2" t="s">
        <v>164</v>
      </c>
      <c r="S94" s="2" t="s">
        <v>142</v>
      </c>
      <c r="T94" s="4">
        <v>43243</v>
      </c>
      <c r="U94" s="3" t="s">
        <v>14</v>
      </c>
      <c r="V94" s="48"/>
    </row>
    <row r="95" spans="1:22" ht="78.75" hidden="1" x14ac:dyDescent="0.25">
      <c r="A95" s="7">
        <v>501003217</v>
      </c>
      <c r="B95" s="5">
        <f t="shared" si="4"/>
        <v>501</v>
      </c>
      <c r="C95" s="5" t="str">
        <f>VLOOKUP(B95,Datos!$I:$K,3,0)</f>
        <v>SUR</v>
      </c>
      <c r="D95" s="5" t="str">
        <f>VLOOKUP(B95,Datos!$I:$J,2,0)</f>
        <v>CHILPANCINGO</v>
      </c>
      <c r="E95" s="2" t="s">
        <v>286</v>
      </c>
      <c r="F95" s="2" t="s">
        <v>120</v>
      </c>
      <c r="G95" s="27"/>
      <c r="H95" s="26" t="str">
        <f>VLOOKUP(I95,Datos!A:B,2,0)</f>
        <v>PROGRAMA DE CAPACITACIÓN PARA PRODUCTORES E INTERMEDIARIOS FINANCIEROS RURALES</v>
      </c>
      <c r="I95" s="3" t="s">
        <v>245</v>
      </c>
      <c r="J95" s="4"/>
      <c r="K95" s="6">
        <v>60000</v>
      </c>
      <c r="L95" s="4">
        <v>42850</v>
      </c>
      <c r="M95" s="5" t="str">
        <f>VLOOKUP(N95,Datos!E:Q,13,0)</f>
        <v>AUTORIZACIÓN</v>
      </c>
      <c r="N95" s="3" t="s">
        <v>221</v>
      </c>
      <c r="O95" s="3" t="s">
        <v>291</v>
      </c>
      <c r="P95" s="15">
        <f t="shared" si="5"/>
        <v>1</v>
      </c>
      <c r="Q95" s="9" t="s">
        <v>158</v>
      </c>
      <c r="R95" s="2" t="s">
        <v>140</v>
      </c>
      <c r="S95" s="2" t="s">
        <v>140</v>
      </c>
      <c r="T95" s="4">
        <v>43243</v>
      </c>
      <c r="U95" s="3" t="s">
        <v>14</v>
      </c>
      <c r="V95" s="50"/>
    </row>
    <row r="96" spans="1:22" ht="90" hidden="1" x14ac:dyDescent="0.25">
      <c r="A96" s="7">
        <v>501003217</v>
      </c>
      <c r="B96" s="5">
        <f t="shared" si="4"/>
        <v>501</v>
      </c>
      <c r="C96" s="5" t="str">
        <f>VLOOKUP(B96,Datos!$I:$K,3,0)</f>
        <v>SUR</v>
      </c>
      <c r="D96" s="5" t="str">
        <f>VLOOKUP(B96,Datos!$I:$J,2,0)</f>
        <v>CHILPANCINGO</v>
      </c>
      <c r="E96" s="2" t="s">
        <v>286</v>
      </c>
      <c r="F96" s="2" t="s">
        <v>120</v>
      </c>
      <c r="G96" s="27"/>
      <c r="H96" s="26" t="str">
        <f>VLOOKUP(I96,Datos!A:B,2,0)</f>
        <v>PROGRAMA DE CAPACITACIÓN PARA PRODUCTORES E INTERMEDIARIOS FINANCIEROS RURALES</v>
      </c>
      <c r="I96" s="3" t="s">
        <v>245</v>
      </c>
      <c r="J96" s="4"/>
      <c r="K96" s="6">
        <v>60000</v>
      </c>
      <c r="L96" s="4">
        <v>42850</v>
      </c>
      <c r="M96" s="5" t="str">
        <f>VLOOKUP(N96,Datos!E:Q,13,0)</f>
        <v>MINISTRACIÓN</v>
      </c>
      <c r="N96" s="3" t="s">
        <v>230</v>
      </c>
      <c r="O96" s="3" t="s">
        <v>396</v>
      </c>
      <c r="P96" s="15">
        <f t="shared" si="5"/>
        <v>1</v>
      </c>
      <c r="Q96" s="9" t="s">
        <v>158</v>
      </c>
      <c r="R96" s="2" t="s">
        <v>164</v>
      </c>
      <c r="S96" s="2" t="s">
        <v>142</v>
      </c>
      <c r="T96" s="4">
        <v>43243</v>
      </c>
      <c r="U96" s="3" t="s">
        <v>14</v>
      </c>
      <c r="V96" s="50"/>
    </row>
    <row r="97" spans="1:22" ht="78.75" hidden="1" x14ac:dyDescent="0.25">
      <c r="A97" s="7">
        <v>501003217</v>
      </c>
      <c r="B97" s="5">
        <f t="shared" si="4"/>
        <v>501</v>
      </c>
      <c r="C97" s="5" t="str">
        <f>VLOOKUP(B97,Datos!$I:$K,3,0)</f>
        <v>SUR</v>
      </c>
      <c r="D97" s="5" t="str">
        <f>VLOOKUP(B97,Datos!$I:$J,2,0)</f>
        <v>CHILPANCINGO</v>
      </c>
      <c r="E97" s="2" t="s">
        <v>286</v>
      </c>
      <c r="F97" s="2" t="s">
        <v>120</v>
      </c>
      <c r="G97" s="27"/>
      <c r="H97" s="26" t="str">
        <f>VLOOKUP(I97,Datos!A:B,2,0)</f>
        <v>PROGRAMA DE CAPACITACIÓN PARA PRODUCTORES E INTERMEDIARIOS FINANCIEROS RURALES</v>
      </c>
      <c r="I97" s="3" t="s">
        <v>245</v>
      </c>
      <c r="J97" s="4"/>
      <c r="K97" s="6">
        <v>60000</v>
      </c>
      <c r="L97" s="4">
        <v>42850</v>
      </c>
      <c r="M97" s="5" t="str">
        <f>VLOOKUP(N97,Datos!E:Q,13,0)</f>
        <v>AUTORIZACIÓN</v>
      </c>
      <c r="N97" s="3" t="s">
        <v>221</v>
      </c>
      <c r="O97" s="3" t="s">
        <v>292</v>
      </c>
      <c r="P97" s="15">
        <f t="shared" si="5"/>
        <v>1</v>
      </c>
      <c r="Q97" s="9" t="s">
        <v>158</v>
      </c>
      <c r="R97" s="2" t="s">
        <v>140</v>
      </c>
      <c r="S97" s="2" t="s">
        <v>140</v>
      </c>
      <c r="T97" s="4">
        <v>43243</v>
      </c>
      <c r="U97" s="3" t="s">
        <v>14</v>
      </c>
      <c r="V97" s="50"/>
    </row>
    <row r="98" spans="1:22" ht="90" hidden="1" x14ac:dyDescent="0.25">
      <c r="A98" s="7">
        <v>501003217</v>
      </c>
      <c r="B98" s="5">
        <f t="shared" si="4"/>
        <v>501</v>
      </c>
      <c r="C98" s="5" t="str">
        <f>VLOOKUP(B98,Datos!$I:$K,3,0)</f>
        <v>SUR</v>
      </c>
      <c r="D98" s="5" t="str">
        <f>VLOOKUP(B98,Datos!$I:$J,2,0)</f>
        <v>CHILPANCINGO</v>
      </c>
      <c r="E98" s="2" t="s">
        <v>286</v>
      </c>
      <c r="F98" s="2" t="s">
        <v>120</v>
      </c>
      <c r="G98" s="27"/>
      <c r="H98" s="26" t="str">
        <f>VLOOKUP(I98,Datos!A:B,2,0)</f>
        <v>PROGRAMA DE CAPACITACIÓN PARA PRODUCTORES E INTERMEDIARIOS FINANCIEROS RURALES</v>
      </c>
      <c r="I98" s="3" t="s">
        <v>245</v>
      </c>
      <c r="J98" s="4"/>
      <c r="K98" s="6">
        <v>60000</v>
      </c>
      <c r="L98" s="4">
        <v>42850</v>
      </c>
      <c r="M98" s="5" t="str">
        <f>VLOOKUP(N98,Datos!E:Q,13,0)</f>
        <v>MINISTRACIÓN</v>
      </c>
      <c r="N98" s="3" t="s">
        <v>230</v>
      </c>
      <c r="O98" s="3" t="s">
        <v>397</v>
      </c>
      <c r="P98" s="15">
        <f t="shared" si="5"/>
        <v>1</v>
      </c>
      <c r="Q98" s="9" t="s">
        <v>158</v>
      </c>
      <c r="R98" s="2" t="s">
        <v>164</v>
      </c>
      <c r="S98" s="2" t="s">
        <v>142</v>
      </c>
      <c r="T98" s="4">
        <v>43243</v>
      </c>
      <c r="U98" s="3" t="s">
        <v>14</v>
      </c>
      <c r="V98" s="50"/>
    </row>
    <row r="99" spans="1:22" ht="225" hidden="1" x14ac:dyDescent="0.25">
      <c r="A99" s="7">
        <v>501003217</v>
      </c>
      <c r="B99" s="5">
        <f t="shared" si="4"/>
        <v>501</v>
      </c>
      <c r="C99" s="5" t="str">
        <f>VLOOKUP(B99,Datos!$I:$K,3,0)</f>
        <v>SUR</v>
      </c>
      <c r="D99" s="5" t="str">
        <f>VLOOKUP(B99,Datos!$I:$J,2,0)</f>
        <v>CHILPANCINGO</v>
      </c>
      <c r="E99" s="2" t="s">
        <v>286</v>
      </c>
      <c r="F99" s="2" t="s">
        <v>120</v>
      </c>
      <c r="G99" s="27"/>
      <c r="H99" s="26" t="str">
        <f>VLOOKUP(I99,Datos!A:B,2,0)</f>
        <v>PROGRAMA DE CAPACITACIÓN PARA PRODUCTORES E INTERMEDIARIOS FINANCIEROS RURALES</v>
      </c>
      <c r="I99" s="3" t="s">
        <v>245</v>
      </c>
      <c r="J99" s="4"/>
      <c r="K99" s="6">
        <v>60000</v>
      </c>
      <c r="L99" s="4">
        <v>42850</v>
      </c>
      <c r="M99" s="5" t="str">
        <f>VLOOKUP(N99,Datos!E:Q,13,0)</f>
        <v>COMPROBACIÓN</v>
      </c>
      <c r="N99" s="3" t="s">
        <v>177</v>
      </c>
      <c r="O99" s="3" t="s">
        <v>398</v>
      </c>
      <c r="P99" s="15">
        <f t="shared" si="5"/>
        <v>1</v>
      </c>
      <c r="Q99" s="9" t="s">
        <v>158</v>
      </c>
      <c r="R99" s="2" t="s">
        <v>164</v>
      </c>
      <c r="S99" s="2" t="s">
        <v>140</v>
      </c>
      <c r="T99" s="4">
        <v>43243</v>
      </c>
      <c r="U99" s="3" t="s">
        <v>14</v>
      </c>
      <c r="V99" s="52" t="s">
        <v>413</v>
      </c>
    </row>
    <row r="100" spans="1:22" ht="78.75" hidden="1" x14ac:dyDescent="0.25">
      <c r="A100" s="7">
        <v>505021716</v>
      </c>
      <c r="B100" s="5">
        <f t="shared" ref="B100:B117" si="6">(MID(A100,1,3))*1</f>
        <v>505</v>
      </c>
      <c r="C100" s="5" t="str">
        <f>VLOOKUP(B100,Datos!$I:$K,3,0)</f>
        <v>SUR</v>
      </c>
      <c r="D100" s="5" t="str">
        <f>VLOOKUP(B100,Datos!$I:$J,2,0)</f>
        <v>HUAJUAPAN</v>
      </c>
      <c r="E100" s="2" t="s">
        <v>345</v>
      </c>
      <c r="F100" s="2" t="s">
        <v>83</v>
      </c>
      <c r="G100" s="27"/>
      <c r="H100" s="26" t="str">
        <f>VLOOKUP(I100,Datos!A:B,2,0)</f>
        <v>PROGRAMA DE CAPACITACIÓN PARA PRODUCTORES E INTERMEDIARIOS FINANCIEROS RURALES</v>
      </c>
      <c r="I100" s="3" t="s">
        <v>244</v>
      </c>
      <c r="J100" s="4"/>
      <c r="K100" s="6">
        <v>30000</v>
      </c>
      <c r="L100" s="4">
        <v>42682</v>
      </c>
      <c r="M100" s="5" t="str">
        <f>VLOOKUP(N100,Datos!E:Q,13,0)</f>
        <v>SOLICITUD</v>
      </c>
      <c r="N100" s="3" t="s">
        <v>203</v>
      </c>
      <c r="O100" s="3" t="s">
        <v>366</v>
      </c>
      <c r="P100" s="15">
        <f t="shared" ref="P100:P117" si="7">IF(Q100&lt;&gt;"REQUERIMIENTO",1,0)</f>
        <v>1</v>
      </c>
      <c r="Q100" s="9" t="s">
        <v>158</v>
      </c>
      <c r="R100" s="2" t="s">
        <v>140</v>
      </c>
      <c r="S100" s="2" t="s">
        <v>140</v>
      </c>
      <c r="T100" s="4">
        <v>43245</v>
      </c>
      <c r="U100" s="3" t="s">
        <v>241</v>
      </c>
      <c r="V100" s="50"/>
    </row>
    <row r="101" spans="1:22" ht="123.75" hidden="1" x14ac:dyDescent="0.25">
      <c r="A101" s="7">
        <v>505021716</v>
      </c>
      <c r="B101" s="5">
        <f t="shared" si="6"/>
        <v>505</v>
      </c>
      <c r="C101" s="5" t="str">
        <f>VLOOKUP(B101,Datos!$I:$K,3,0)</f>
        <v>SUR</v>
      </c>
      <c r="D101" s="5" t="str">
        <f>VLOOKUP(B101,Datos!$I:$J,2,0)</f>
        <v>HUAJUAPAN</v>
      </c>
      <c r="E101" s="2" t="s">
        <v>345</v>
      </c>
      <c r="F101" s="2" t="s">
        <v>83</v>
      </c>
      <c r="G101" s="27"/>
      <c r="H101" s="26" t="str">
        <f>VLOOKUP(I101,Datos!A:B,2,0)</f>
        <v>PROGRAMA DE CAPACITACIÓN PARA PRODUCTORES E INTERMEDIARIOS FINANCIEROS RURALES</v>
      </c>
      <c r="I101" s="3" t="s">
        <v>244</v>
      </c>
      <c r="J101" s="4"/>
      <c r="K101" s="6">
        <v>30000</v>
      </c>
      <c r="L101" s="4">
        <v>42682</v>
      </c>
      <c r="M101" s="5" t="str">
        <f>VLOOKUP(N101,Datos!E:Q,13,0)</f>
        <v>MINISTRACIÓN</v>
      </c>
      <c r="N101" s="3" t="s">
        <v>230</v>
      </c>
      <c r="O101" s="3" t="s">
        <v>399</v>
      </c>
      <c r="P101" s="15">
        <f t="shared" si="7"/>
        <v>1</v>
      </c>
      <c r="Q101" s="9" t="s">
        <v>158</v>
      </c>
      <c r="R101" s="2" t="s">
        <v>164</v>
      </c>
      <c r="S101" s="2" t="s">
        <v>140</v>
      </c>
      <c r="T101" s="4">
        <v>43245</v>
      </c>
      <c r="U101" s="3" t="s">
        <v>241</v>
      </c>
      <c r="V101" s="50"/>
    </row>
    <row r="102" spans="1:22" ht="157.5" hidden="1" x14ac:dyDescent="0.25">
      <c r="A102" s="7">
        <v>500000117</v>
      </c>
      <c r="B102" s="5">
        <f t="shared" si="6"/>
        <v>500</v>
      </c>
      <c r="C102" s="5" t="str">
        <f>VLOOKUP(B102,Datos!$I:$K,3,0)</f>
        <v>SUR</v>
      </c>
      <c r="D102" s="5" t="str">
        <f>VLOOKUP(B102,Datos!$I:$J,2,0)</f>
        <v>PUEBLA</v>
      </c>
      <c r="E102" s="2" t="s">
        <v>294</v>
      </c>
      <c r="F102" s="2" t="s">
        <v>77</v>
      </c>
      <c r="G102" s="27"/>
      <c r="H102" s="26" t="str">
        <f>VLOOKUP(I102,Datos!A:B,2,0)</f>
        <v>PROGRAMA DE CAPACITACIÓN PARA PRODUCTORES E INTERMEDIARIOS FINANCIEROS RURALES</v>
      </c>
      <c r="I102" s="3" t="s">
        <v>251</v>
      </c>
      <c r="J102" s="4">
        <v>42783</v>
      </c>
      <c r="K102" s="6">
        <v>25874.99</v>
      </c>
      <c r="L102" s="4">
        <v>42760</v>
      </c>
      <c r="M102" s="5" t="str">
        <f>VLOOKUP(N102,Datos!E:Q,13,0)</f>
        <v>SOLICITUD</v>
      </c>
      <c r="N102" s="3" t="s">
        <v>227</v>
      </c>
      <c r="O102" s="3" t="s">
        <v>387</v>
      </c>
      <c r="P102" s="15">
        <f t="shared" si="7"/>
        <v>1</v>
      </c>
      <c r="Q102" s="9" t="s">
        <v>158</v>
      </c>
      <c r="R102" s="2" t="s">
        <v>140</v>
      </c>
      <c r="S102" s="2" t="s">
        <v>141</v>
      </c>
      <c r="T102" s="4">
        <v>43248</v>
      </c>
      <c r="U102" s="3" t="s">
        <v>139</v>
      </c>
      <c r="V102" s="50"/>
    </row>
    <row r="103" spans="1:22" ht="78.75" hidden="1" x14ac:dyDescent="0.25">
      <c r="A103" s="7">
        <v>500000117</v>
      </c>
      <c r="B103" s="5">
        <f t="shared" si="6"/>
        <v>500</v>
      </c>
      <c r="C103" s="5" t="str">
        <f>VLOOKUP(B103,Datos!$I:$K,3,0)</f>
        <v>SUR</v>
      </c>
      <c r="D103" s="5" t="str">
        <f>VLOOKUP(B103,Datos!$I:$J,2,0)</f>
        <v>PUEBLA</v>
      </c>
      <c r="E103" s="2" t="s">
        <v>294</v>
      </c>
      <c r="F103" s="2" t="s">
        <v>77</v>
      </c>
      <c r="G103" s="27"/>
      <c r="H103" s="26" t="str">
        <f>VLOOKUP(I103,Datos!A:B,2,0)</f>
        <v>PROGRAMA DE CAPACITACIÓN PARA PRODUCTORES E INTERMEDIARIOS FINANCIEROS RURALES</v>
      </c>
      <c r="I103" s="3" t="s">
        <v>251</v>
      </c>
      <c r="J103" s="4">
        <v>42783</v>
      </c>
      <c r="K103" s="6">
        <v>25874.99</v>
      </c>
      <c r="L103" s="4">
        <v>42760</v>
      </c>
      <c r="M103" s="5" t="str">
        <f>VLOOKUP(N103,Datos!E:Q,13,0)</f>
        <v>MINISTRACIÓN</v>
      </c>
      <c r="N103" s="3" t="s">
        <v>230</v>
      </c>
      <c r="O103" s="3" t="s">
        <v>388</v>
      </c>
      <c r="P103" s="15">
        <f t="shared" si="7"/>
        <v>1</v>
      </c>
      <c r="Q103" s="9" t="s">
        <v>158</v>
      </c>
      <c r="R103" s="2" t="s">
        <v>140</v>
      </c>
      <c r="S103" s="2" t="s">
        <v>141</v>
      </c>
      <c r="T103" s="4">
        <v>43248</v>
      </c>
      <c r="U103" s="3" t="s">
        <v>139</v>
      </c>
      <c r="V103" s="50"/>
    </row>
    <row r="104" spans="1:22" ht="101.25" hidden="1" x14ac:dyDescent="0.25">
      <c r="A104" s="7">
        <v>500000117</v>
      </c>
      <c r="B104" s="5">
        <f t="shared" si="6"/>
        <v>500</v>
      </c>
      <c r="C104" s="5" t="str">
        <f>VLOOKUP(B104,Datos!$I:$K,3,0)</f>
        <v>SUR</v>
      </c>
      <c r="D104" s="5" t="str">
        <f>VLOOKUP(B104,Datos!$I:$J,2,0)</f>
        <v>PUEBLA</v>
      </c>
      <c r="E104" s="2" t="s">
        <v>294</v>
      </c>
      <c r="F104" s="2" t="s">
        <v>77</v>
      </c>
      <c r="G104" s="27"/>
      <c r="H104" s="26" t="str">
        <f>VLOOKUP(I104,Datos!A:B,2,0)</f>
        <v>PROGRAMA DE CAPACITACIÓN PARA PRODUCTORES E INTERMEDIARIOS FINANCIEROS RURALES</v>
      </c>
      <c r="I104" s="3" t="s">
        <v>251</v>
      </c>
      <c r="J104" s="4">
        <v>42783</v>
      </c>
      <c r="K104" s="6">
        <v>25874.99</v>
      </c>
      <c r="L104" s="4">
        <v>42760</v>
      </c>
      <c r="M104" s="5" t="str">
        <f>VLOOKUP(N104,Datos!E:Q,13,0)</f>
        <v>COMPROBACIÓN</v>
      </c>
      <c r="N104" s="3" t="s">
        <v>205</v>
      </c>
      <c r="O104" s="3" t="s">
        <v>389</v>
      </c>
      <c r="P104" s="15">
        <f t="shared" si="7"/>
        <v>1</v>
      </c>
      <c r="Q104" s="9" t="s">
        <v>158</v>
      </c>
      <c r="R104" s="2" t="s">
        <v>140</v>
      </c>
      <c r="S104" s="2" t="s">
        <v>141</v>
      </c>
      <c r="T104" s="4">
        <v>43248</v>
      </c>
      <c r="U104" s="3" t="s">
        <v>139</v>
      </c>
      <c r="V104" s="48"/>
    </row>
    <row r="105" spans="1:22" ht="146.25" hidden="1" x14ac:dyDescent="0.25">
      <c r="A105" s="7">
        <v>500000117</v>
      </c>
      <c r="B105" s="5">
        <f t="shared" si="6"/>
        <v>500</v>
      </c>
      <c r="C105" s="5" t="str">
        <f>VLOOKUP(B105,Datos!$I:$K,3,0)</f>
        <v>SUR</v>
      </c>
      <c r="D105" s="5" t="str">
        <f>VLOOKUP(B105,Datos!$I:$J,2,0)</f>
        <v>PUEBLA</v>
      </c>
      <c r="E105" s="2" t="s">
        <v>294</v>
      </c>
      <c r="F105" s="2" t="s">
        <v>77</v>
      </c>
      <c r="G105" s="27"/>
      <c r="H105" s="26" t="str">
        <f>VLOOKUP(I105,Datos!A:B,2,0)</f>
        <v>PROGRAMA DE CAPACITACIÓN PARA PRODUCTORES E INTERMEDIARIOS FINANCIEROS RURALES</v>
      </c>
      <c r="I105" s="3" t="s">
        <v>251</v>
      </c>
      <c r="J105" s="4">
        <v>42783</v>
      </c>
      <c r="K105" s="6">
        <v>25874.99</v>
      </c>
      <c r="L105" s="4">
        <v>42760</v>
      </c>
      <c r="M105" s="5" t="str">
        <f>VLOOKUP(N105,Datos!E:Q,13,0)</f>
        <v>COMPROBACIÓN</v>
      </c>
      <c r="N105" s="3" t="s">
        <v>211</v>
      </c>
      <c r="O105" s="3" t="s">
        <v>390</v>
      </c>
      <c r="P105" s="15">
        <f t="shared" si="7"/>
        <v>1</v>
      </c>
      <c r="Q105" s="9" t="s">
        <v>158</v>
      </c>
      <c r="R105" s="2" t="s">
        <v>140</v>
      </c>
      <c r="S105" s="2" t="s">
        <v>141</v>
      </c>
      <c r="T105" s="4">
        <v>43248</v>
      </c>
      <c r="U105" s="3" t="s">
        <v>139</v>
      </c>
      <c r="V105" s="48"/>
    </row>
    <row r="106" spans="1:22" ht="78.75" hidden="1" x14ac:dyDescent="0.25">
      <c r="A106" s="7">
        <v>500000817</v>
      </c>
      <c r="B106" s="5">
        <f t="shared" si="6"/>
        <v>500</v>
      </c>
      <c r="C106" s="5" t="str">
        <f>VLOOKUP(B106,Datos!$I:$K,3,0)</f>
        <v>SUR</v>
      </c>
      <c r="D106" s="5" t="str">
        <f>VLOOKUP(B106,Datos!$I:$J,2,0)</f>
        <v>PUEBLA</v>
      </c>
      <c r="E106" s="2" t="s">
        <v>294</v>
      </c>
      <c r="F106" s="2" t="s">
        <v>77</v>
      </c>
      <c r="G106" s="27"/>
      <c r="H106" s="26" t="str">
        <f>VLOOKUP(I106,Datos!A:B,2,0)</f>
        <v>PROGRAMA DE CAPACITACIÓN PARA PRODUCTORES E INTERMEDIARIOS FINANCIEROS RURALES</v>
      </c>
      <c r="I106" s="3" t="s">
        <v>251</v>
      </c>
      <c r="J106" s="4">
        <v>42809</v>
      </c>
      <c r="K106" s="6">
        <v>237600</v>
      </c>
      <c r="L106" s="4">
        <v>42797</v>
      </c>
      <c r="M106" s="5" t="str">
        <f>VLOOKUP(N106,Datos!E:Q,13,0)</f>
        <v>SOLICITUD</v>
      </c>
      <c r="N106" s="3" t="s">
        <v>192</v>
      </c>
      <c r="O106" s="3" t="s">
        <v>328</v>
      </c>
      <c r="P106" s="15">
        <f t="shared" si="7"/>
        <v>1</v>
      </c>
      <c r="Q106" s="9" t="s">
        <v>158</v>
      </c>
      <c r="R106" s="2" t="s">
        <v>140</v>
      </c>
      <c r="S106" s="2" t="s">
        <v>142</v>
      </c>
      <c r="T106" s="4">
        <v>43248</v>
      </c>
      <c r="U106" s="3" t="s">
        <v>161</v>
      </c>
      <c r="V106" s="50"/>
    </row>
    <row r="107" spans="1:22" ht="90" hidden="1" x14ac:dyDescent="0.25">
      <c r="A107" s="7">
        <v>500000817</v>
      </c>
      <c r="B107" s="5">
        <f t="shared" si="6"/>
        <v>500</v>
      </c>
      <c r="C107" s="5" t="str">
        <f>VLOOKUP(B107,Datos!$I:$K,3,0)</f>
        <v>SUR</v>
      </c>
      <c r="D107" s="5" t="str">
        <f>VLOOKUP(B107,Datos!$I:$J,2,0)</f>
        <v>PUEBLA</v>
      </c>
      <c r="E107" s="2" t="s">
        <v>294</v>
      </c>
      <c r="F107" s="2" t="s">
        <v>77</v>
      </c>
      <c r="G107" s="27"/>
      <c r="H107" s="26" t="str">
        <f>VLOOKUP(I107,Datos!A:B,2,0)</f>
        <v>PROGRAMA DE CAPACITACIÓN PARA PRODUCTORES E INTERMEDIARIOS FINANCIEROS RURALES</v>
      </c>
      <c r="I107" s="3" t="s">
        <v>251</v>
      </c>
      <c r="J107" s="4">
        <v>42809</v>
      </c>
      <c r="K107" s="6">
        <v>237600</v>
      </c>
      <c r="L107" s="4">
        <v>42797</v>
      </c>
      <c r="M107" s="5" t="str">
        <f>VLOOKUP(N107,Datos!E:Q,13,0)</f>
        <v>COMPROBACIÓN</v>
      </c>
      <c r="N107" s="3" t="s">
        <v>211</v>
      </c>
      <c r="O107" s="3" t="s">
        <v>391</v>
      </c>
      <c r="P107" s="15">
        <f t="shared" si="7"/>
        <v>1</v>
      </c>
      <c r="Q107" s="9" t="s">
        <v>158</v>
      </c>
      <c r="R107" s="2" t="s">
        <v>140</v>
      </c>
      <c r="S107" s="2" t="s">
        <v>142</v>
      </c>
      <c r="T107" s="4">
        <v>43248</v>
      </c>
      <c r="U107" s="3" t="s">
        <v>161</v>
      </c>
      <c r="V107" s="50"/>
    </row>
    <row r="108" spans="1:22" ht="78.75" hidden="1" x14ac:dyDescent="0.25">
      <c r="A108" s="7">
        <v>500003317</v>
      </c>
      <c r="B108" s="5">
        <f t="shared" si="6"/>
        <v>500</v>
      </c>
      <c r="C108" s="5" t="str">
        <f>VLOOKUP(B108,Datos!$I:$K,3,0)</f>
        <v>SUR</v>
      </c>
      <c r="D108" s="5" t="str">
        <f>VLOOKUP(B108,Datos!$I:$J,2,0)</f>
        <v>PUEBLA</v>
      </c>
      <c r="E108" s="2" t="s">
        <v>294</v>
      </c>
      <c r="F108" s="2" t="s">
        <v>77</v>
      </c>
      <c r="G108" s="27"/>
      <c r="H108" s="26" t="str">
        <f>VLOOKUP(I108,Datos!A:B,2,0)</f>
        <v>PROGRAMA DE CAPACITACIÓN PARA PRODUCTORES E INTERMEDIARIOS FINANCIEROS RURALES</v>
      </c>
      <c r="I108" s="3" t="s">
        <v>251</v>
      </c>
      <c r="J108" s="4">
        <v>42858</v>
      </c>
      <c r="K108" s="6">
        <v>51428.68</v>
      </c>
      <c r="L108" s="4">
        <v>42850</v>
      </c>
      <c r="M108" s="5" t="str">
        <f>VLOOKUP(N108,Datos!E:Q,13,0)</f>
        <v>SOLICITUD</v>
      </c>
      <c r="N108" s="3" t="s">
        <v>233</v>
      </c>
      <c r="O108" s="45" t="s">
        <v>284</v>
      </c>
      <c r="P108" s="15">
        <f t="shared" si="7"/>
        <v>1</v>
      </c>
      <c r="Q108" s="9" t="s">
        <v>158</v>
      </c>
      <c r="R108" s="2" t="s">
        <v>140</v>
      </c>
      <c r="S108" s="2" t="s">
        <v>142</v>
      </c>
      <c r="T108" s="4">
        <v>43243</v>
      </c>
      <c r="U108" s="3" t="s">
        <v>14</v>
      </c>
      <c r="V108" s="48"/>
    </row>
    <row r="109" spans="1:22" ht="101.25" hidden="1" x14ac:dyDescent="0.25">
      <c r="A109" s="7">
        <v>500003317</v>
      </c>
      <c r="B109" s="5">
        <f t="shared" si="6"/>
        <v>500</v>
      </c>
      <c r="C109" s="5" t="str">
        <f>VLOOKUP(B109,Datos!$I:$K,3,0)</f>
        <v>SUR</v>
      </c>
      <c r="D109" s="5" t="str">
        <f>VLOOKUP(B109,Datos!$I:$J,2,0)</f>
        <v>PUEBLA</v>
      </c>
      <c r="E109" s="2" t="s">
        <v>294</v>
      </c>
      <c r="F109" s="2" t="s">
        <v>77</v>
      </c>
      <c r="G109" s="27"/>
      <c r="H109" s="26" t="str">
        <f>VLOOKUP(I109,Datos!A:B,2,0)</f>
        <v>PROGRAMA DE CAPACITACIÓN PARA PRODUCTORES E INTERMEDIARIOS FINANCIEROS RURALES</v>
      </c>
      <c r="I109" s="3" t="s">
        <v>251</v>
      </c>
      <c r="J109" s="4">
        <v>42858</v>
      </c>
      <c r="K109" s="6">
        <v>51428.68</v>
      </c>
      <c r="L109" s="4">
        <v>42850</v>
      </c>
      <c r="M109" s="5" t="str">
        <f>VLOOKUP(N109,Datos!E:Q,13,0)</f>
        <v>OTROS</v>
      </c>
      <c r="N109" s="3" t="s">
        <v>238</v>
      </c>
      <c r="O109" s="45" t="s">
        <v>392</v>
      </c>
      <c r="P109" s="15">
        <f t="shared" si="7"/>
        <v>1</v>
      </c>
      <c r="Q109" s="9" t="s">
        <v>158</v>
      </c>
      <c r="R109" s="2" t="s">
        <v>140</v>
      </c>
      <c r="S109" s="2" t="s">
        <v>142</v>
      </c>
      <c r="T109" s="4">
        <v>43243</v>
      </c>
      <c r="U109" s="3" t="s">
        <v>14</v>
      </c>
      <c r="V109" s="50"/>
    </row>
    <row r="110" spans="1:22" ht="112.5" hidden="1" x14ac:dyDescent="0.25">
      <c r="A110" s="7">
        <v>500003317</v>
      </c>
      <c r="B110" s="5">
        <f t="shared" si="6"/>
        <v>500</v>
      </c>
      <c r="C110" s="5" t="str">
        <f>VLOOKUP(B110,Datos!$I:$K,3,0)</f>
        <v>SUR</v>
      </c>
      <c r="D110" s="5" t="str">
        <f>VLOOKUP(B110,Datos!$I:$J,2,0)</f>
        <v>PUEBLA</v>
      </c>
      <c r="E110" s="2" t="s">
        <v>294</v>
      </c>
      <c r="F110" s="2" t="s">
        <v>77</v>
      </c>
      <c r="G110" s="27"/>
      <c r="H110" s="26" t="str">
        <f>VLOOKUP(I110,Datos!A:B,2,0)</f>
        <v>PROGRAMA DE CAPACITACIÓN PARA PRODUCTORES E INTERMEDIARIOS FINANCIEROS RURALES</v>
      </c>
      <c r="I110" s="3" t="s">
        <v>251</v>
      </c>
      <c r="J110" s="4">
        <v>42858</v>
      </c>
      <c r="K110" s="6">
        <v>51428.68</v>
      </c>
      <c r="L110" s="4">
        <v>42850</v>
      </c>
      <c r="M110" s="5" t="str">
        <f>VLOOKUP(N110,Datos!E:Q,13,0)</f>
        <v>COMPROBACIÓN</v>
      </c>
      <c r="N110" s="3" t="s">
        <v>205</v>
      </c>
      <c r="O110" s="45" t="s">
        <v>393</v>
      </c>
      <c r="P110" s="15">
        <f t="shared" si="7"/>
        <v>1</v>
      </c>
      <c r="Q110" s="9" t="s">
        <v>158</v>
      </c>
      <c r="R110" s="2" t="s">
        <v>164</v>
      </c>
      <c r="S110" s="2" t="s">
        <v>140</v>
      </c>
      <c r="T110" s="4">
        <v>43243</v>
      </c>
      <c r="U110" s="3" t="s">
        <v>14</v>
      </c>
      <c r="V110" s="52" t="s">
        <v>413</v>
      </c>
    </row>
    <row r="111" spans="1:22" ht="112.5" hidden="1" x14ac:dyDescent="0.25">
      <c r="A111" s="7">
        <v>500003317</v>
      </c>
      <c r="B111" s="5">
        <f t="shared" si="6"/>
        <v>500</v>
      </c>
      <c r="C111" s="5" t="str">
        <f>VLOOKUP(B111,Datos!$I:$K,3,0)</f>
        <v>SUR</v>
      </c>
      <c r="D111" s="5" t="str">
        <f>VLOOKUP(B111,Datos!$I:$J,2,0)</f>
        <v>PUEBLA</v>
      </c>
      <c r="E111" s="2" t="s">
        <v>294</v>
      </c>
      <c r="F111" s="2" t="s">
        <v>77</v>
      </c>
      <c r="G111" s="27"/>
      <c r="H111" s="26" t="str">
        <f>VLOOKUP(I111,Datos!A:B,2,0)</f>
        <v>PROGRAMA DE CAPACITACIÓN PARA PRODUCTORES E INTERMEDIARIOS FINANCIEROS RURALES</v>
      </c>
      <c r="I111" s="3" t="s">
        <v>251</v>
      </c>
      <c r="J111" s="4">
        <v>42858</v>
      </c>
      <c r="K111" s="6">
        <v>51428.68</v>
      </c>
      <c r="L111" s="4">
        <v>42850</v>
      </c>
      <c r="M111" s="5" t="str">
        <f>VLOOKUP(N111,Datos!E:Q,13,0)</f>
        <v>COMPROBACIÓN</v>
      </c>
      <c r="N111" s="3" t="s">
        <v>211</v>
      </c>
      <c r="O111" s="45" t="s">
        <v>394</v>
      </c>
      <c r="P111" s="15">
        <f t="shared" si="7"/>
        <v>1</v>
      </c>
      <c r="Q111" s="9" t="s">
        <v>158</v>
      </c>
      <c r="R111" s="2" t="s">
        <v>164</v>
      </c>
      <c r="S111" s="2" t="s">
        <v>142</v>
      </c>
      <c r="T111" s="4">
        <v>43243</v>
      </c>
      <c r="U111" s="3" t="s">
        <v>14</v>
      </c>
      <c r="V111" s="48"/>
    </row>
    <row r="112" spans="1:22" ht="90" hidden="1" x14ac:dyDescent="0.25">
      <c r="A112" s="7">
        <v>612012517</v>
      </c>
      <c r="B112" s="5">
        <f t="shared" si="6"/>
        <v>612</v>
      </c>
      <c r="C112" s="5" t="str">
        <f>VLOOKUP(B112,Datos!$I:$K,3,0)</f>
        <v>SURESTE</v>
      </c>
      <c r="D112" s="5" t="str">
        <f>VLOOKUP(B112,Datos!$I:$J,2,0)</f>
        <v>EMILIANO ZAPATA</v>
      </c>
      <c r="E112" s="2" t="s">
        <v>346</v>
      </c>
      <c r="F112" s="2" t="s">
        <v>130</v>
      </c>
      <c r="G112" s="27"/>
      <c r="H112" s="26" t="str">
        <f>VLOOKUP(I112,Datos!A:B,2,0)</f>
        <v>PROGRAMA DE CAPACITACIÓN PARA PRODUCTORES E INTERMEDIARIOS FINANCIEROS RURALES</v>
      </c>
      <c r="I112" s="3" t="s">
        <v>245</v>
      </c>
      <c r="J112" s="4">
        <v>43067</v>
      </c>
      <c r="K112" s="6">
        <v>59990</v>
      </c>
      <c r="L112" s="4">
        <v>43025</v>
      </c>
      <c r="M112" s="5" t="str">
        <f>VLOOKUP(N112,Datos!E:Q,13,0)</f>
        <v>MINISTRACIÓN</v>
      </c>
      <c r="N112" s="3" t="s">
        <v>180</v>
      </c>
      <c r="O112" s="3" t="s">
        <v>400</v>
      </c>
      <c r="P112" s="15">
        <f t="shared" si="7"/>
        <v>1</v>
      </c>
      <c r="Q112" s="9" t="s">
        <v>158</v>
      </c>
      <c r="R112" s="2" t="s">
        <v>164</v>
      </c>
      <c r="S112" s="2" t="s">
        <v>140</v>
      </c>
      <c r="T112" s="4">
        <v>43241</v>
      </c>
      <c r="U112" s="3" t="s">
        <v>241</v>
      </c>
      <c r="V112" s="50"/>
    </row>
    <row r="113" spans="1:22" ht="45" hidden="1" x14ac:dyDescent="0.25">
      <c r="A113" s="7">
        <v>61212160147</v>
      </c>
      <c r="B113" s="5">
        <f t="shared" si="6"/>
        <v>612</v>
      </c>
      <c r="C113" s="5" t="str">
        <f>VLOOKUP(B113,Datos!$I:$K,3,0)</f>
        <v>SURESTE</v>
      </c>
      <c r="D113" s="5" t="str">
        <f>VLOOKUP(B113,Datos!$I:$J,2,0)</f>
        <v>EMILIANO ZAPATA</v>
      </c>
      <c r="E113" s="2" t="s">
        <v>349</v>
      </c>
      <c r="F113" s="2" t="s">
        <v>117</v>
      </c>
      <c r="G113" s="27" t="s">
        <v>360</v>
      </c>
      <c r="H113" s="26" t="str">
        <f>VLOOKUP(I113,Datos!A:B,2,0)</f>
        <v>PROGRAMA DE GARANTÍAS LÍQUIDAS</v>
      </c>
      <c r="I113" s="3" t="s">
        <v>259</v>
      </c>
      <c r="J113" s="4"/>
      <c r="K113" s="6">
        <v>1000000</v>
      </c>
      <c r="L113" s="4">
        <v>42703</v>
      </c>
      <c r="M113" s="5" t="str">
        <f>VLOOKUP(N113,Datos!E:Q,13,0)</f>
        <v>MINISTRACIÓN</v>
      </c>
      <c r="N113" s="3" t="s">
        <v>231</v>
      </c>
      <c r="O113" s="3" t="s">
        <v>300</v>
      </c>
      <c r="P113" s="15">
        <f t="shared" si="7"/>
        <v>1</v>
      </c>
      <c r="Q113" s="9" t="s">
        <v>158</v>
      </c>
      <c r="R113" s="2" t="s">
        <v>164</v>
      </c>
      <c r="S113" s="2" t="s">
        <v>142</v>
      </c>
      <c r="T113" s="4">
        <v>43245</v>
      </c>
      <c r="U113" s="3" t="s">
        <v>241</v>
      </c>
      <c r="V113" s="50"/>
    </row>
    <row r="114" spans="1:22" ht="33.75" hidden="1" x14ac:dyDescent="0.25">
      <c r="A114" s="7">
        <v>61212160147</v>
      </c>
      <c r="B114" s="5">
        <f t="shared" si="6"/>
        <v>612</v>
      </c>
      <c r="C114" s="5" t="str">
        <f>VLOOKUP(B114,Datos!$I:$K,3,0)</f>
        <v>SURESTE</v>
      </c>
      <c r="D114" s="5" t="str">
        <f>VLOOKUP(B114,Datos!$I:$J,2,0)</f>
        <v>EMILIANO ZAPATA</v>
      </c>
      <c r="E114" s="2" t="s">
        <v>349</v>
      </c>
      <c r="F114" s="2" t="s">
        <v>117</v>
      </c>
      <c r="G114" s="27" t="s">
        <v>360</v>
      </c>
      <c r="H114" s="26" t="str">
        <f>VLOOKUP(I114,Datos!A:B,2,0)</f>
        <v>PROGRAMA DE GARANTÍAS LÍQUIDAS</v>
      </c>
      <c r="I114" s="3" t="s">
        <v>259</v>
      </c>
      <c r="J114" s="4"/>
      <c r="K114" s="6">
        <v>1000000</v>
      </c>
      <c r="L114" s="4">
        <v>42703</v>
      </c>
      <c r="M114" s="5" t="str">
        <f>VLOOKUP(N114,Datos!E:Q,13,0)</f>
        <v>MINISTRACIÓN</v>
      </c>
      <c r="N114" s="3" t="s">
        <v>214</v>
      </c>
      <c r="O114" s="3" t="s">
        <v>300</v>
      </c>
      <c r="P114" s="15">
        <f t="shared" si="7"/>
        <v>1</v>
      </c>
      <c r="Q114" s="9" t="s">
        <v>158</v>
      </c>
      <c r="R114" s="2" t="s">
        <v>140</v>
      </c>
      <c r="S114" s="2" t="s">
        <v>140</v>
      </c>
      <c r="T114" s="4">
        <v>43245</v>
      </c>
      <c r="U114" s="3" t="s">
        <v>241</v>
      </c>
      <c r="V114" s="50"/>
    </row>
    <row r="115" spans="1:22" ht="78.75" hidden="1" x14ac:dyDescent="0.25">
      <c r="A115" s="7">
        <v>614002917</v>
      </c>
      <c r="B115" s="5">
        <f t="shared" si="6"/>
        <v>614</v>
      </c>
      <c r="C115" s="5" t="str">
        <f>VLOOKUP(B115,Datos!$I:$K,3,0)</f>
        <v>SURESTE</v>
      </c>
      <c r="D115" s="5" t="str">
        <f>VLOOKUP(B115,Datos!$I:$J,2,0)</f>
        <v>MERIDA</v>
      </c>
      <c r="E115" s="2" t="s">
        <v>323</v>
      </c>
      <c r="F115" s="2" t="s">
        <v>132</v>
      </c>
      <c r="G115" s="27"/>
      <c r="H115" s="26" t="str">
        <f>VLOOKUP(I115,Datos!A:B,2,0)</f>
        <v>PROGRAMA DE CAPACITACIÓN PARA PRODUCTORES E INTERMEDIARIOS FINANCIEROS RURALES</v>
      </c>
      <c r="I115" s="3" t="s">
        <v>251</v>
      </c>
      <c r="J115" s="4">
        <v>42922</v>
      </c>
      <c r="K115" s="6">
        <v>19720</v>
      </c>
      <c r="L115" s="4">
        <v>42906</v>
      </c>
      <c r="M115" s="5" t="str">
        <f>VLOOKUP(N115,Datos!E:Q,13,0)</f>
        <v>SOLICITUD</v>
      </c>
      <c r="N115" s="3" t="s">
        <v>192</v>
      </c>
      <c r="O115" s="3" t="s">
        <v>402</v>
      </c>
      <c r="P115" s="15">
        <f t="shared" si="7"/>
        <v>1</v>
      </c>
      <c r="Q115" s="9" t="s">
        <v>158</v>
      </c>
      <c r="R115" s="2" t="s">
        <v>164</v>
      </c>
      <c r="S115" s="2" t="s">
        <v>142</v>
      </c>
      <c r="T115" s="4">
        <v>43249</v>
      </c>
      <c r="U115" s="3" t="s">
        <v>161</v>
      </c>
      <c r="V115" s="48"/>
    </row>
    <row r="116" spans="1:22" ht="78.75" hidden="1" x14ac:dyDescent="0.25">
      <c r="A116" s="7">
        <v>614002917</v>
      </c>
      <c r="B116" s="5">
        <f t="shared" si="6"/>
        <v>614</v>
      </c>
      <c r="C116" s="5" t="str">
        <f>VLOOKUP(B116,Datos!$I:$K,3,0)</f>
        <v>SURESTE</v>
      </c>
      <c r="D116" s="5" t="str">
        <f>VLOOKUP(B116,Datos!$I:$J,2,0)</f>
        <v>MERIDA</v>
      </c>
      <c r="E116" s="2" t="s">
        <v>323</v>
      </c>
      <c r="F116" s="2" t="s">
        <v>132</v>
      </c>
      <c r="G116" s="27"/>
      <c r="H116" s="26" t="str">
        <f>VLOOKUP(I116,Datos!A:B,2,0)</f>
        <v>PROGRAMA DE CAPACITACIÓN PARA PRODUCTORES E INTERMEDIARIOS FINANCIEROS RURALES</v>
      </c>
      <c r="I116" s="3" t="s">
        <v>251</v>
      </c>
      <c r="J116" s="4">
        <v>42922</v>
      </c>
      <c r="K116" s="6">
        <v>19720</v>
      </c>
      <c r="L116" s="4">
        <v>42906</v>
      </c>
      <c r="M116" s="5" t="str">
        <f>VLOOKUP(N116,Datos!E:Q,13,0)</f>
        <v>MINISTRACIÓN</v>
      </c>
      <c r="N116" s="3" t="s">
        <v>230</v>
      </c>
      <c r="O116" s="3" t="s">
        <v>401</v>
      </c>
      <c r="P116" s="15">
        <f t="shared" si="7"/>
        <v>1</v>
      </c>
      <c r="Q116" s="9" t="s">
        <v>158</v>
      </c>
      <c r="R116" s="2" t="s">
        <v>164</v>
      </c>
      <c r="S116" s="2" t="s">
        <v>142</v>
      </c>
      <c r="T116" s="4">
        <v>43249</v>
      </c>
      <c r="U116" s="3" t="s">
        <v>161</v>
      </c>
      <c r="V116" s="48"/>
    </row>
    <row r="117" spans="1:22" ht="78.75" hidden="1" x14ac:dyDescent="0.25">
      <c r="A117" s="7">
        <v>606004717</v>
      </c>
      <c r="B117" s="5">
        <f t="shared" si="6"/>
        <v>606</v>
      </c>
      <c r="C117" s="5" t="str">
        <f>VLOOKUP(B117,Datos!$I:$K,3,0)</f>
        <v>SURESTE</v>
      </c>
      <c r="D117" s="5" t="str">
        <f>VLOOKUP(B117,Datos!$I:$J,2,0)</f>
        <v>TAPACHULA</v>
      </c>
      <c r="E117" s="2" t="s">
        <v>287</v>
      </c>
      <c r="F117" s="2" t="s">
        <v>117</v>
      </c>
      <c r="G117" s="27"/>
      <c r="H117" s="26" t="str">
        <f>VLOOKUP(I117,Datos!A:B,2,0)</f>
        <v>PROGRAMA DE CAPACITACIÓN PARA PRODUCTORES E INTERMEDIARIOS FINANCIEROS RURALES</v>
      </c>
      <c r="I117" s="3" t="s">
        <v>246</v>
      </c>
      <c r="J117" s="4"/>
      <c r="K117" s="6">
        <v>70050.080000000002</v>
      </c>
      <c r="L117" s="4">
        <v>42927</v>
      </c>
      <c r="M117" s="5" t="str">
        <f>VLOOKUP(N117,Datos!E:Q,13,0)</f>
        <v>MINISTRACIÓN</v>
      </c>
      <c r="N117" s="3" t="s">
        <v>230</v>
      </c>
      <c r="O117" s="3" t="s">
        <v>363</v>
      </c>
      <c r="P117" s="15">
        <f t="shared" si="7"/>
        <v>1</v>
      </c>
      <c r="Q117" s="9" t="s">
        <v>158</v>
      </c>
      <c r="R117" s="2" t="s">
        <v>164</v>
      </c>
      <c r="S117" s="2" t="s">
        <v>142</v>
      </c>
      <c r="T117" s="4">
        <v>43243</v>
      </c>
      <c r="U117" s="3" t="s">
        <v>14</v>
      </c>
      <c r="V117" s="50"/>
    </row>
    <row r="118" spans="1:22" x14ac:dyDescent="0.25">
      <c r="O118" s="14"/>
      <c r="Q118" s="13"/>
      <c r="R118" s="16"/>
    </row>
    <row r="119" spans="1:22" ht="15" customHeight="1" x14ac:dyDescent="0.25">
      <c r="Q119" s="108" t="s">
        <v>138</v>
      </c>
      <c r="R119" s="108"/>
      <c r="S119" s="108"/>
      <c r="T119" s="12">
        <f>SUBTOTAL(3,$Q$5:$Q$117)-T120</f>
        <v>0</v>
      </c>
    </row>
    <row r="120" spans="1:22" ht="15" customHeight="1" x14ac:dyDescent="0.25">
      <c r="Q120" s="108" t="s">
        <v>157</v>
      </c>
      <c r="R120" s="108"/>
      <c r="S120" s="108"/>
      <c r="T120" s="12">
        <f>SUBTOTAL(9,$P$5:$P$117)</f>
        <v>3</v>
      </c>
    </row>
  </sheetData>
  <sheetProtection algorithmName="SHA-512" hashValue="tD1/JmqJyen+6zDDtqfs6XlcHFqr97wWU2vwVQYhXeJUHbbwE9zPi3owQv6hb8FpU97oY/3oMcH064J7Co5fvQ==" saltValue="5IhwozPqVZYFmRBCQf7P2Q==" spinCount="100000" sheet="1" formatCells="0" formatRows="0" selectLockedCells="1" sort="0" autoFilter="0"/>
  <autoFilter ref="A4:V117">
    <filterColumn colId="2">
      <filters>
        <filter val="CORPORATIVO"/>
      </filters>
    </filterColumn>
    <sortState ref="A5:V118">
      <sortCondition ref="C5:C118"/>
      <sortCondition ref="D5:D118"/>
      <sortCondition ref="A5:A118"/>
    </sortState>
  </autoFilter>
  <sortState ref="A5:V122">
    <sortCondition ref="C5:C122"/>
    <sortCondition ref="D5:D122"/>
    <sortCondition ref="A5:A122"/>
  </sortState>
  <dataConsolidate/>
  <mergeCells count="6">
    <mergeCell ref="Q120:S120"/>
    <mergeCell ref="A1:N1"/>
    <mergeCell ref="A2:N2"/>
    <mergeCell ref="A3:N3"/>
    <mergeCell ref="O1:O2"/>
    <mergeCell ref="Q119:S119"/>
  </mergeCells>
  <conditionalFormatting sqref="C20:D20 C32:D32 C28:D28 C5:D11 C14:D17 C34:D113">
    <cfRule type="containsText" dxfId="326" priority="1332" operator="containsText" text="S/D">
      <formula>NOT(ISERROR(SEARCH("S/D",C5)))</formula>
    </cfRule>
  </conditionalFormatting>
  <conditionalFormatting sqref="G20 A20 A32 G32 A28 G28 G5:G11 A5:A11 A14:A17 G14:G17 A34:A113 G34:G113">
    <cfRule type="cellIs" dxfId="325" priority="1331" operator="equal">
      <formula>900000000</formula>
    </cfRule>
  </conditionalFormatting>
  <conditionalFormatting sqref="C20:D20 C32:D32 C28:D28 C5:D11 C14:D17 C34:D113">
    <cfRule type="notContainsText" dxfId="324" priority="952" operator="notContains" text="S/D">
      <formula>ISERROR(SEARCH("S/D",C5))</formula>
    </cfRule>
  </conditionalFormatting>
  <conditionalFormatting sqref="H20 H32 H28 H5:H11 H14:H17 M117 M5:M114 H34:H113">
    <cfRule type="notContainsErrors" dxfId="323" priority="951">
      <formula>NOT(ISERROR(H5))</formula>
    </cfRule>
    <cfRule type="containsErrors" dxfId="322" priority="1330">
      <formula>ISERROR(H5)</formula>
    </cfRule>
  </conditionalFormatting>
  <conditionalFormatting sqref="Q60:Q61 Q34:Q35">
    <cfRule type="expression" dxfId="321" priority="686">
      <formula>IF($Q34="CONTINUA",1,0)</formula>
    </cfRule>
    <cfRule type="expression" dxfId="320" priority="687">
      <formula>IF($Q34="REQUERIMIENTO",1,0)</formula>
    </cfRule>
    <cfRule type="expression" dxfId="319" priority="688">
      <formula>IF($Q34="PERSISTE",1,0)</formula>
    </cfRule>
    <cfRule type="expression" dxfId="318" priority="689">
      <formula>IF($Q34="PARCIALMENTE ATENDIDA",1,0)</formula>
    </cfRule>
    <cfRule type="expression" priority="690">
      <formula>IF($Q34="ATENDIDA",1,0)</formula>
    </cfRule>
    <cfRule type="expression" dxfId="317" priority="691">
      <formula>IF($Q34="DETECTADA",1,0)</formula>
    </cfRule>
  </conditionalFormatting>
  <conditionalFormatting sqref="Q38">
    <cfRule type="expression" dxfId="316" priority="660">
      <formula>IF($Q38="CONTINUA",1,0)</formula>
    </cfRule>
    <cfRule type="expression" dxfId="315" priority="661">
      <formula>IF($Q38="REQUERIMIENTO",1,0)</formula>
    </cfRule>
    <cfRule type="expression" dxfId="314" priority="662">
      <formula>IF($Q38="PERSISTE",1,0)</formula>
    </cfRule>
    <cfRule type="expression" dxfId="313" priority="663">
      <formula>IF($Q38="PARCIALMENTE ATENDIDA",1,0)</formula>
    </cfRule>
    <cfRule type="expression" priority="664">
      <formula>IF($Q38="ATENDIDA",1,0)</formula>
    </cfRule>
    <cfRule type="expression" dxfId="312" priority="665">
      <formula>IF($Q38="DETECTADA",1,0)</formula>
    </cfRule>
  </conditionalFormatting>
  <conditionalFormatting sqref="Q38">
    <cfRule type="expression" dxfId="311" priority="654">
      <formula>IF($Q38="CONTINUA",1,0)</formula>
    </cfRule>
    <cfRule type="expression" dxfId="310" priority="655">
      <formula>IF($Q38="REQUERIMIENTO",1,0)</formula>
    </cfRule>
    <cfRule type="expression" dxfId="309" priority="656">
      <formula>IF($Q38="PERSISTE",1,0)</formula>
    </cfRule>
    <cfRule type="expression" dxfId="308" priority="657">
      <formula>IF($Q38="PARCIALMENTE ATENDIDA",1,0)</formula>
    </cfRule>
    <cfRule type="expression" priority="658">
      <formula>IF($Q38="ATENDIDA",1,0)</formula>
    </cfRule>
    <cfRule type="expression" dxfId="307" priority="659">
      <formula>IF($Q38="DETECTADA",1,0)</formula>
    </cfRule>
  </conditionalFormatting>
  <conditionalFormatting sqref="Q40">
    <cfRule type="expression" dxfId="306" priority="648">
      <formula>IF($Q40="CONTINUA",1,0)</formula>
    </cfRule>
    <cfRule type="expression" dxfId="305" priority="649">
      <formula>IF($Q40="REQUERIMIENTO",1,0)</formula>
    </cfRule>
    <cfRule type="expression" dxfId="304" priority="650">
      <formula>IF($Q40="PERSISTE",1,0)</formula>
    </cfRule>
    <cfRule type="expression" dxfId="303" priority="651">
      <formula>IF($Q40="PARCIALMENTE ATENDIDA",1,0)</formula>
    </cfRule>
    <cfRule type="expression" priority="652">
      <formula>IF($Q40="ATENDIDA",1,0)</formula>
    </cfRule>
    <cfRule type="expression" dxfId="302" priority="653">
      <formula>IF($Q40="DETECTADA",1,0)</formula>
    </cfRule>
  </conditionalFormatting>
  <conditionalFormatting sqref="Q40">
    <cfRule type="expression" dxfId="301" priority="642">
      <formula>IF($Q40="CONTINUA",1,0)</formula>
    </cfRule>
    <cfRule type="expression" dxfId="300" priority="643">
      <formula>IF($Q40="REQUERIMIENTO",1,0)</formula>
    </cfRule>
    <cfRule type="expression" dxfId="299" priority="644">
      <formula>IF($Q40="PERSISTE",1,0)</formula>
    </cfRule>
    <cfRule type="expression" dxfId="298" priority="645">
      <formula>IF($Q40="PARCIALMENTE ATENDIDA",1,0)</formula>
    </cfRule>
    <cfRule type="expression" priority="646">
      <formula>IF($Q40="ATENDIDA",1,0)</formula>
    </cfRule>
    <cfRule type="expression" dxfId="297" priority="647">
      <formula>IF($Q40="DETECTADA",1,0)</formula>
    </cfRule>
  </conditionalFormatting>
  <conditionalFormatting sqref="Q41">
    <cfRule type="expression" dxfId="296" priority="636">
      <formula>IF($Q41="CONTINUA",1,0)</formula>
    </cfRule>
    <cfRule type="expression" dxfId="295" priority="637">
      <formula>IF($Q41="REQUERIMIENTO",1,0)</formula>
    </cfRule>
    <cfRule type="expression" dxfId="294" priority="638">
      <formula>IF($Q41="PERSISTE",1,0)</formula>
    </cfRule>
    <cfRule type="expression" dxfId="293" priority="639">
      <formula>IF($Q41="PARCIALMENTE ATENDIDA",1,0)</formula>
    </cfRule>
    <cfRule type="expression" priority="640">
      <formula>IF($Q41="ATENDIDA",1,0)</formula>
    </cfRule>
    <cfRule type="expression" dxfId="292" priority="641">
      <formula>IF($Q41="DETECTADA",1,0)</formula>
    </cfRule>
  </conditionalFormatting>
  <conditionalFormatting sqref="Q41">
    <cfRule type="expression" dxfId="291" priority="630">
      <formula>IF($Q41="CONTINUA",1,0)</formula>
    </cfRule>
    <cfRule type="expression" dxfId="290" priority="631">
      <formula>IF($Q41="REQUERIMIENTO",1,0)</formula>
    </cfRule>
    <cfRule type="expression" dxfId="289" priority="632">
      <formula>IF($Q41="PERSISTE",1,0)</formula>
    </cfRule>
    <cfRule type="expression" dxfId="288" priority="633">
      <formula>IF($Q41="PARCIALMENTE ATENDIDA",1,0)</formula>
    </cfRule>
    <cfRule type="expression" priority="634">
      <formula>IF($Q41="ATENDIDA",1,0)</formula>
    </cfRule>
    <cfRule type="expression" dxfId="287" priority="635">
      <formula>IF($Q41="DETECTADA",1,0)</formula>
    </cfRule>
  </conditionalFormatting>
  <conditionalFormatting sqref="Q42">
    <cfRule type="expression" dxfId="286" priority="624">
      <formula>IF($Q42="CONTINUA",1,0)</formula>
    </cfRule>
    <cfRule type="expression" dxfId="285" priority="625">
      <formula>IF($Q42="REQUERIMIENTO",1,0)</formula>
    </cfRule>
    <cfRule type="expression" dxfId="284" priority="626">
      <formula>IF($Q42="PERSISTE",1,0)</formula>
    </cfRule>
    <cfRule type="expression" dxfId="283" priority="627">
      <formula>IF($Q42="PARCIALMENTE ATENDIDA",1,0)</formula>
    </cfRule>
    <cfRule type="expression" priority="628">
      <formula>IF($Q42="ATENDIDA",1,0)</formula>
    </cfRule>
    <cfRule type="expression" dxfId="282" priority="629">
      <formula>IF($Q42="DETECTADA",1,0)</formula>
    </cfRule>
  </conditionalFormatting>
  <conditionalFormatting sqref="Q42">
    <cfRule type="expression" dxfId="281" priority="618">
      <formula>IF($Q42="CONTINUA",1,0)</formula>
    </cfRule>
    <cfRule type="expression" dxfId="280" priority="619">
      <formula>IF($Q42="REQUERIMIENTO",1,0)</formula>
    </cfRule>
    <cfRule type="expression" dxfId="279" priority="620">
      <formula>IF($Q42="PERSISTE",1,0)</formula>
    </cfRule>
    <cfRule type="expression" dxfId="278" priority="621">
      <formula>IF($Q42="PARCIALMENTE ATENDIDA",1,0)</formula>
    </cfRule>
    <cfRule type="expression" priority="622">
      <formula>IF($Q42="ATENDIDA",1,0)</formula>
    </cfRule>
    <cfRule type="expression" dxfId="277" priority="623">
      <formula>IF($Q42="DETECTADA",1,0)</formula>
    </cfRule>
  </conditionalFormatting>
  <conditionalFormatting sqref="Q43">
    <cfRule type="expression" dxfId="276" priority="600">
      <formula>IF($Q43="CONTINUA",1,0)</formula>
    </cfRule>
    <cfRule type="expression" dxfId="275" priority="601">
      <formula>IF($Q43="REQUERIMIENTO",1,0)</formula>
    </cfRule>
    <cfRule type="expression" dxfId="274" priority="602">
      <formula>IF($Q43="PERSISTE",1,0)</formula>
    </cfRule>
    <cfRule type="expression" dxfId="273" priority="603">
      <formula>IF($Q43="PARCIALMENTE ATENDIDA",1,0)</formula>
    </cfRule>
    <cfRule type="expression" priority="604">
      <formula>IF($Q43="ATENDIDA",1,0)</formula>
    </cfRule>
    <cfRule type="expression" dxfId="272" priority="605">
      <formula>IF($Q43="DETECTADA",1,0)</formula>
    </cfRule>
  </conditionalFormatting>
  <conditionalFormatting sqref="Q43">
    <cfRule type="expression" dxfId="271" priority="594">
      <formula>IF($Q43="CONTINUA",1,0)</formula>
    </cfRule>
    <cfRule type="expression" dxfId="270" priority="595">
      <formula>IF($Q43="REQUERIMIENTO",1,0)</formula>
    </cfRule>
    <cfRule type="expression" dxfId="269" priority="596">
      <formula>IF($Q43="PERSISTE",1,0)</formula>
    </cfRule>
    <cfRule type="expression" dxfId="268" priority="597">
      <formula>IF($Q43="PARCIALMENTE ATENDIDA",1,0)</formula>
    </cfRule>
    <cfRule type="expression" priority="598">
      <formula>IF($Q43="ATENDIDA",1,0)</formula>
    </cfRule>
    <cfRule type="expression" dxfId="267" priority="599">
      <formula>IF($Q43="DETECTADA",1,0)</formula>
    </cfRule>
  </conditionalFormatting>
  <conditionalFormatting sqref="Q45">
    <cfRule type="expression" dxfId="266" priority="588">
      <formula>IF($Q45="CONTINUA",1,0)</formula>
    </cfRule>
    <cfRule type="expression" dxfId="265" priority="589">
      <formula>IF($Q45="REQUERIMIENTO",1,0)</formula>
    </cfRule>
    <cfRule type="expression" dxfId="264" priority="590">
      <formula>IF($Q45="PERSISTE",1,0)</formula>
    </cfRule>
    <cfRule type="expression" dxfId="263" priority="591">
      <formula>IF($Q45="PARCIALMENTE ATENDIDA",1,0)</formula>
    </cfRule>
    <cfRule type="expression" priority="592">
      <formula>IF($Q45="ATENDIDA",1,0)</formula>
    </cfRule>
    <cfRule type="expression" dxfId="262" priority="593">
      <formula>IF($Q45="DETECTADA",1,0)</formula>
    </cfRule>
  </conditionalFormatting>
  <conditionalFormatting sqref="Q45">
    <cfRule type="expression" dxfId="261" priority="582">
      <formula>IF($Q45="CONTINUA",1,0)</formula>
    </cfRule>
    <cfRule type="expression" dxfId="260" priority="583">
      <formula>IF($Q45="REQUERIMIENTO",1,0)</formula>
    </cfRule>
    <cfRule type="expression" dxfId="259" priority="584">
      <formula>IF($Q45="PERSISTE",1,0)</formula>
    </cfRule>
    <cfRule type="expression" dxfId="258" priority="585">
      <formula>IF($Q45="PARCIALMENTE ATENDIDA",1,0)</formula>
    </cfRule>
    <cfRule type="expression" priority="586">
      <formula>IF($Q45="ATENDIDA",1,0)</formula>
    </cfRule>
    <cfRule type="expression" dxfId="257" priority="587">
      <formula>IF($Q45="DETECTADA",1,0)</formula>
    </cfRule>
  </conditionalFormatting>
  <conditionalFormatting sqref="Q44">
    <cfRule type="expression" dxfId="256" priority="576">
      <formula>IF($Q44="CONTINUA",1,0)</formula>
    </cfRule>
    <cfRule type="expression" dxfId="255" priority="577">
      <formula>IF($Q44="REQUERIMIENTO",1,0)</formula>
    </cfRule>
    <cfRule type="expression" dxfId="254" priority="578">
      <formula>IF($Q44="PERSISTE",1,0)</formula>
    </cfRule>
    <cfRule type="expression" dxfId="253" priority="579">
      <formula>IF($Q44="PARCIALMENTE ATENDIDA",1,0)</formula>
    </cfRule>
    <cfRule type="expression" priority="580">
      <formula>IF($Q44="ATENDIDA",1,0)</formula>
    </cfRule>
    <cfRule type="expression" dxfId="252" priority="581">
      <formula>IF($Q44="DETECTADA",1,0)</formula>
    </cfRule>
  </conditionalFormatting>
  <conditionalFormatting sqref="Q44">
    <cfRule type="expression" dxfId="251" priority="570">
      <formula>IF($Q44="CONTINUA",1,0)</formula>
    </cfRule>
    <cfRule type="expression" dxfId="250" priority="571">
      <formula>IF($Q44="REQUERIMIENTO",1,0)</formula>
    </cfRule>
    <cfRule type="expression" dxfId="249" priority="572">
      <formula>IF($Q44="PERSISTE",1,0)</formula>
    </cfRule>
    <cfRule type="expression" dxfId="248" priority="573">
      <formula>IF($Q44="PARCIALMENTE ATENDIDA",1,0)</formula>
    </cfRule>
    <cfRule type="expression" priority="574">
      <formula>IF($Q44="ATENDIDA",1,0)</formula>
    </cfRule>
    <cfRule type="expression" dxfId="247" priority="575">
      <formula>IF($Q44="DETECTADA",1,0)</formula>
    </cfRule>
  </conditionalFormatting>
  <conditionalFormatting sqref="Q43">
    <cfRule type="expression" dxfId="246" priority="552">
      <formula>IF($Q43="CONTINUA",1,0)</formula>
    </cfRule>
    <cfRule type="expression" dxfId="245" priority="553">
      <formula>IF($Q43="REQUERIMIENTO",1,0)</formula>
    </cfRule>
    <cfRule type="expression" dxfId="244" priority="554">
      <formula>IF($Q43="PERSISTE",1,0)</formula>
    </cfRule>
    <cfRule type="expression" dxfId="243" priority="555">
      <formula>IF($Q43="PARCIALMENTE ATENDIDA",1,0)</formula>
    </cfRule>
    <cfRule type="expression" priority="556">
      <formula>IF($Q43="ATENDIDA",1,0)</formula>
    </cfRule>
    <cfRule type="expression" dxfId="242" priority="557">
      <formula>IF($Q43="DETECTADA",1,0)</formula>
    </cfRule>
  </conditionalFormatting>
  <conditionalFormatting sqref="Q43">
    <cfRule type="expression" dxfId="241" priority="546">
      <formula>IF($Q43="CONTINUA",1,0)</formula>
    </cfRule>
    <cfRule type="expression" dxfId="240" priority="547">
      <formula>IF($Q43="REQUERIMIENTO",1,0)</formula>
    </cfRule>
    <cfRule type="expression" dxfId="239" priority="548">
      <formula>IF($Q43="PERSISTE",1,0)</formula>
    </cfRule>
    <cfRule type="expression" dxfId="238" priority="549">
      <formula>IF($Q43="PARCIALMENTE ATENDIDA",1,0)</formula>
    </cfRule>
    <cfRule type="expression" priority="550">
      <formula>IF($Q43="ATENDIDA",1,0)</formula>
    </cfRule>
    <cfRule type="expression" dxfId="237" priority="551">
      <formula>IF($Q43="DETECTADA",1,0)</formula>
    </cfRule>
  </conditionalFormatting>
  <conditionalFormatting sqref="Q44">
    <cfRule type="expression" dxfId="236" priority="540">
      <formula>IF($Q44="CONTINUA",1,0)</formula>
    </cfRule>
    <cfRule type="expression" dxfId="235" priority="541">
      <formula>IF($Q44="REQUERIMIENTO",1,0)</formula>
    </cfRule>
    <cfRule type="expression" dxfId="234" priority="542">
      <formula>IF($Q44="PERSISTE",1,0)</formula>
    </cfRule>
    <cfRule type="expression" dxfId="233" priority="543">
      <formula>IF($Q44="PARCIALMENTE ATENDIDA",1,0)</formula>
    </cfRule>
    <cfRule type="expression" priority="544">
      <formula>IF($Q44="ATENDIDA",1,0)</formula>
    </cfRule>
    <cfRule type="expression" dxfId="232" priority="545">
      <formula>IF($Q44="DETECTADA",1,0)</formula>
    </cfRule>
  </conditionalFormatting>
  <conditionalFormatting sqref="Q44">
    <cfRule type="expression" dxfId="231" priority="534">
      <formula>IF($Q44="CONTINUA",1,0)</formula>
    </cfRule>
    <cfRule type="expression" dxfId="230" priority="535">
      <formula>IF($Q44="REQUERIMIENTO",1,0)</formula>
    </cfRule>
    <cfRule type="expression" dxfId="229" priority="536">
      <formula>IF($Q44="PERSISTE",1,0)</formula>
    </cfRule>
    <cfRule type="expression" dxfId="228" priority="537">
      <formula>IF($Q44="PARCIALMENTE ATENDIDA",1,0)</formula>
    </cfRule>
    <cfRule type="expression" priority="538">
      <formula>IF($Q44="ATENDIDA",1,0)</formula>
    </cfRule>
    <cfRule type="expression" dxfId="227" priority="539">
      <formula>IF($Q44="DETECTADA",1,0)</formula>
    </cfRule>
  </conditionalFormatting>
  <conditionalFormatting sqref="C61">
    <cfRule type="containsText" dxfId="226" priority="497" operator="containsText" text="S/D">
      <formula>NOT(ISERROR(SEARCH("S/D",C61)))</formula>
    </cfRule>
  </conditionalFormatting>
  <conditionalFormatting sqref="A61">
    <cfRule type="cellIs" dxfId="225" priority="496" operator="equal">
      <formula>900000000</formula>
    </cfRule>
  </conditionalFormatting>
  <conditionalFormatting sqref="C61">
    <cfRule type="notContainsText" dxfId="224" priority="482" operator="notContains" text="S/D">
      <formula>ISERROR(SEARCH("S/D",C61))</formula>
    </cfRule>
  </conditionalFormatting>
  <conditionalFormatting sqref="H61">
    <cfRule type="notContainsErrors" dxfId="223" priority="481">
      <formula>NOT(ISERROR(H61))</formula>
    </cfRule>
    <cfRule type="containsErrors" dxfId="222" priority="495">
      <formula>ISERROR(H61)</formula>
    </cfRule>
  </conditionalFormatting>
  <conditionalFormatting sqref="A61">
    <cfRule type="cellIs" dxfId="221" priority="480" operator="equal">
      <formula>900000000</formula>
    </cfRule>
  </conditionalFormatting>
  <conditionalFormatting sqref="Q8:Q11 Q14 Q20 Q32 Q27:Q28 Q5 Q17:Q18 Q118 Q34:Q113">
    <cfRule type="expression" dxfId="220" priority="692">
      <formula>IF($Q5="CONTINÚA",1,0)</formula>
    </cfRule>
    <cfRule type="expression" dxfId="219" priority="693">
      <formula>IF($Q5="REQUERIMIENTO",1,0)</formula>
    </cfRule>
    <cfRule type="expression" dxfId="218" priority="694">
      <formula>IF($Q5="PERSISTE",1,0)</formula>
    </cfRule>
    <cfRule type="expression" dxfId="217" priority="695">
      <formula>IF($Q5="PARCIALMENTE ATENDIDA",1,0)</formula>
    </cfRule>
    <cfRule type="expression" priority="696">
      <formula>IF($Q5="ATENDIDA",1,0)</formula>
    </cfRule>
    <cfRule type="expression" dxfId="216" priority="697">
      <formula>IF($Q5="DETECTADA",1,0)</formula>
    </cfRule>
  </conditionalFormatting>
  <conditionalFormatting sqref="D61">
    <cfRule type="containsText" dxfId="215" priority="437" operator="containsText" text="S/D">
      <formula>NOT(ISERROR(SEARCH("S/D",D61)))</formula>
    </cfRule>
  </conditionalFormatting>
  <conditionalFormatting sqref="D61">
    <cfRule type="notContainsText" dxfId="214" priority="436" operator="notContains" text="S/D">
      <formula>ISERROR(SEARCH("S/D",D61))</formula>
    </cfRule>
  </conditionalFormatting>
  <conditionalFormatting sqref="Q6">
    <cfRule type="expression" dxfId="213" priority="428">
      <formula>IF($Q6="CONTINÚA",1,0)</formula>
    </cfRule>
    <cfRule type="expression" dxfId="212" priority="429">
      <formula>IF($Q6="REQUERIMIENTO",1,0)</formula>
    </cfRule>
    <cfRule type="expression" dxfId="211" priority="430">
      <formula>IF($Q6="PERSISTE",1,0)</formula>
    </cfRule>
    <cfRule type="expression" dxfId="210" priority="431">
      <formula>IF($Q6="PARCIALMENTE ATENDIDA",1,0)</formula>
    </cfRule>
    <cfRule type="expression" priority="432">
      <formula>IF($Q6="ATENDIDA",1,0)</formula>
    </cfRule>
    <cfRule type="expression" dxfId="209" priority="433">
      <formula>IF($Q6="DETECTADA",1,0)</formula>
    </cfRule>
  </conditionalFormatting>
  <conditionalFormatting sqref="Q7">
    <cfRule type="expression" dxfId="208" priority="422">
      <formula>IF($Q7="CONTINÚA",1,0)</formula>
    </cfRule>
    <cfRule type="expression" dxfId="207" priority="423">
      <formula>IF($Q7="REQUERIMIENTO",1,0)</formula>
    </cfRule>
    <cfRule type="expression" dxfId="206" priority="424">
      <formula>IF($Q7="PERSISTE",1,0)</formula>
    </cfRule>
    <cfRule type="expression" dxfId="205" priority="425">
      <formula>IF($Q7="PARCIALMENTE ATENDIDA",1,0)</formula>
    </cfRule>
    <cfRule type="expression" priority="426">
      <formula>IF($Q7="ATENDIDA",1,0)</formula>
    </cfRule>
    <cfRule type="expression" dxfId="204" priority="427">
      <formula>IF($Q7="DETECTADA",1,0)</formula>
    </cfRule>
  </conditionalFormatting>
  <conditionalFormatting sqref="C12:D12">
    <cfRule type="containsText" dxfId="203" priority="421" operator="containsText" text="S/D">
      <formula>NOT(ISERROR(SEARCH("S/D",C12)))</formula>
    </cfRule>
  </conditionalFormatting>
  <conditionalFormatting sqref="G12 A12">
    <cfRule type="cellIs" dxfId="202" priority="420" operator="equal">
      <formula>900000000</formula>
    </cfRule>
  </conditionalFormatting>
  <conditionalFormatting sqref="C12:D12">
    <cfRule type="notContainsText" dxfId="201" priority="418" operator="notContains" text="S/D">
      <formula>ISERROR(SEARCH("S/D",C12))</formula>
    </cfRule>
  </conditionalFormatting>
  <conditionalFormatting sqref="H12">
    <cfRule type="notContainsErrors" dxfId="200" priority="417">
      <formula>NOT(ISERROR(H12))</formula>
    </cfRule>
    <cfRule type="containsErrors" dxfId="199" priority="419">
      <formula>ISERROR(H12)</formula>
    </cfRule>
  </conditionalFormatting>
  <conditionalFormatting sqref="Q12">
    <cfRule type="expression" dxfId="198" priority="411">
      <formula>IF($Q12="CONTINÚA",1,0)</formula>
    </cfRule>
    <cfRule type="expression" dxfId="197" priority="412">
      <formula>IF($Q12="REQUERIMIENTO",1,0)</formula>
    </cfRule>
    <cfRule type="expression" dxfId="196" priority="413">
      <formula>IF($Q12="PERSISTE",1,0)</formula>
    </cfRule>
    <cfRule type="expression" dxfId="195" priority="414">
      <formula>IF($Q12="PARCIALMENTE ATENDIDA",1,0)</formula>
    </cfRule>
    <cfRule type="expression" priority="415">
      <formula>IF($Q12="ATENDIDA",1,0)</formula>
    </cfRule>
    <cfRule type="expression" dxfId="194" priority="416">
      <formula>IF($Q12="DETECTADA",1,0)</formula>
    </cfRule>
  </conditionalFormatting>
  <conditionalFormatting sqref="Q13">
    <cfRule type="expression" dxfId="193" priority="405">
      <formula>IF($Q13="CONTINÚA",1,0)</formula>
    </cfRule>
    <cfRule type="expression" dxfId="192" priority="406">
      <formula>IF($Q13="REQUERIMIENTO",1,0)</formula>
    </cfRule>
    <cfRule type="expression" dxfId="191" priority="407">
      <formula>IF($Q13="PERSISTE",1,0)</formula>
    </cfRule>
    <cfRule type="expression" dxfId="190" priority="408">
      <formula>IF($Q13="PARCIALMENTE ATENDIDA",1,0)</formula>
    </cfRule>
    <cfRule type="expression" priority="409">
      <formula>IF($Q13="ATENDIDA",1,0)</formula>
    </cfRule>
    <cfRule type="expression" dxfId="189" priority="410">
      <formula>IF($Q13="DETECTADA",1,0)</formula>
    </cfRule>
  </conditionalFormatting>
  <conditionalFormatting sqref="C13:D16">
    <cfRule type="containsText" dxfId="188" priority="404" operator="containsText" text="S/D">
      <formula>NOT(ISERROR(SEARCH("S/D",C13)))</formula>
    </cfRule>
  </conditionalFormatting>
  <conditionalFormatting sqref="G13:G16 A13:A16">
    <cfRule type="cellIs" dxfId="187" priority="403" operator="equal">
      <formula>900000000</formula>
    </cfRule>
  </conditionalFormatting>
  <conditionalFormatting sqref="C13:D16">
    <cfRule type="notContainsText" dxfId="186" priority="401" operator="notContains" text="S/D">
      <formula>ISERROR(SEARCH("S/D",C13))</formula>
    </cfRule>
  </conditionalFormatting>
  <conditionalFormatting sqref="H13:H16">
    <cfRule type="notContainsErrors" dxfId="185" priority="400">
      <formula>NOT(ISERROR(H13))</formula>
    </cfRule>
    <cfRule type="containsErrors" dxfId="184" priority="402">
      <formula>ISERROR(H13)</formula>
    </cfRule>
  </conditionalFormatting>
  <conditionalFormatting sqref="Q15">
    <cfRule type="expression" dxfId="183" priority="394">
      <formula>IF($Q15="CONTINÚA",1,0)</formula>
    </cfRule>
    <cfRule type="expression" dxfId="182" priority="395">
      <formula>IF($Q15="REQUERIMIENTO",1,0)</formula>
    </cfRule>
    <cfRule type="expression" dxfId="181" priority="396">
      <formula>IF($Q15="PERSISTE",1,0)</formula>
    </cfRule>
    <cfRule type="expression" dxfId="180" priority="397">
      <formula>IF($Q15="PARCIALMENTE ATENDIDA",1,0)</formula>
    </cfRule>
    <cfRule type="expression" priority="398">
      <formula>IF($Q15="ATENDIDA",1,0)</formula>
    </cfRule>
    <cfRule type="expression" dxfId="179" priority="399">
      <formula>IF($Q15="DETECTADA",1,0)</formula>
    </cfRule>
  </conditionalFormatting>
  <conditionalFormatting sqref="Q16">
    <cfRule type="expression" dxfId="178" priority="388">
      <formula>IF($Q16="CONTINÚA",1,0)</formula>
    </cfRule>
    <cfRule type="expression" dxfId="177" priority="389">
      <formula>IF($Q16="REQUERIMIENTO",1,0)</formula>
    </cfRule>
    <cfRule type="expression" dxfId="176" priority="390">
      <formula>IF($Q16="PERSISTE",1,0)</formula>
    </cfRule>
    <cfRule type="expression" dxfId="175" priority="391">
      <formula>IF($Q16="PARCIALMENTE ATENDIDA",1,0)</formula>
    </cfRule>
    <cfRule type="expression" priority="392">
      <formula>IF($Q16="ATENDIDA",1,0)</formula>
    </cfRule>
    <cfRule type="expression" dxfId="174" priority="393">
      <formula>IF($Q16="DETECTADA",1,0)</formula>
    </cfRule>
  </conditionalFormatting>
  <conditionalFormatting sqref="Q19">
    <cfRule type="expression" dxfId="173" priority="371">
      <formula>IF($Q19="CONTINÚA",1,0)</formula>
    </cfRule>
    <cfRule type="expression" dxfId="172" priority="372">
      <formula>IF($Q19="REQUERIMIENTO",1,0)</formula>
    </cfRule>
    <cfRule type="expression" dxfId="171" priority="373">
      <formula>IF($Q19="PERSISTE",1,0)</formula>
    </cfRule>
    <cfRule type="expression" dxfId="170" priority="374">
      <formula>IF($Q19="PARCIALMENTE ATENDIDA",1,0)</formula>
    </cfRule>
    <cfRule type="expression" priority="375">
      <formula>IF($Q19="ATENDIDA",1,0)</formula>
    </cfRule>
    <cfRule type="expression" dxfId="169" priority="376">
      <formula>IF($Q19="DETECTADA",1,0)</formula>
    </cfRule>
  </conditionalFormatting>
  <conditionalFormatting sqref="C18:D19">
    <cfRule type="containsText" dxfId="168" priority="370" operator="containsText" text="S/D">
      <formula>NOT(ISERROR(SEARCH("S/D",C18)))</formula>
    </cfRule>
  </conditionalFormatting>
  <conditionalFormatting sqref="A18:A19 G18:G19">
    <cfRule type="cellIs" dxfId="167" priority="369" operator="equal">
      <formula>900000000</formula>
    </cfRule>
  </conditionalFormatting>
  <conditionalFormatting sqref="C18:D19">
    <cfRule type="notContainsText" dxfId="166" priority="367" operator="notContains" text="S/D">
      <formula>ISERROR(SEARCH("S/D",C18))</formula>
    </cfRule>
  </conditionalFormatting>
  <conditionalFormatting sqref="H18:H19">
    <cfRule type="notContainsErrors" dxfId="165" priority="366">
      <formula>NOT(ISERROR(H18))</formula>
    </cfRule>
    <cfRule type="containsErrors" dxfId="164" priority="368">
      <formula>ISERROR(H18)</formula>
    </cfRule>
  </conditionalFormatting>
  <conditionalFormatting sqref="Q29">
    <cfRule type="expression" dxfId="163" priority="360">
      <formula>IF($Q29="CONTINÚA",1,0)</formula>
    </cfRule>
    <cfRule type="expression" dxfId="162" priority="361">
      <formula>IF($Q29="REQUERIMIENTO",1,0)</formula>
    </cfRule>
    <cfRule type="expression" dxfId="161" priority="362">
      <formula>IF($Q29="PERSISTE",1,0)</formula>
    </cfRule>
    <cfRule type="expression" dxfId="160" priority="363">
      <formula>IF($Q29="PARCIALMENTE ATENDIDA",1,0)</formula>
    </cfRule>
    <cfRule type="expression" priority="364">
      <formula>IF($Q29="ATENDIDA",1,0)</formula>
    </cfRule>
    <cfRule type="expression" dxfId="159" priority="365">
      <formula>IF($Q29="DETECTADA",1,0)</formula>
    </cfRule>
  </conditionalFormatting>
  <conditionalFormatting sqref="C29:D29">
    <cfRule type="containsText" dxfId="158" priority="359" operator="containsText" text="S/D">
      <formula>NOT(ISERROR(SEARCH("S/D",C29)))</formula>
    </cfRule>
  </conditionalFormatting>
  <conditionalFormatting sqref="G29 A29">
    <cfRule type="cellIs" dxfId="157" priority="358" operator="equal">
      <formula>900000000</formula>
    </cfRule>
  </conditionalFormatting>
  <conditionalFormatting sqref="C29:D29">
    <cfRule type="notContainsText" dxfId="156" priority="356" operator="notContains" text="S/D">
      <formula>ISERROR(SEARCH("S/D",C29))</formula>
    </cfRule>
  </conditionalFormatting>
  <conditionalFormatting sqref="H29">
    <cfRule type="notContainsErrors" dxfId="155" priority="355">
      <formula>NOT(ISERROR(H29))</formula>
    </cfRule>
    <cfRule type="containsErrors" dxfId="154" priority="357">
      <formula>ISERROR(H29)</formula>
    </cfRule>
  </conditionalFormatting>
  <conditionalFormatting sqref="C30:D30">
    <cfRule type="containsText" dxfId="153" priority="354" operator="containsText" text="S/D">
      <formula>NOT(ISERROR(SEARCH("S/D",C30)))</formula>
    </cfRule>
  </conditionalFormatting>
  <conditionalFormatting sqref="G30 A30">
    <cfRule type="cellIs" dxfId="152" priority="353" operator="equal">
      <formula>900000000</formula>
    </cfRule>
  </conditionalFormatting>
  <conditionalFormatting sqref="C30:D30">
    <cfRule type="notContainsText" dxfId="151" priority="351" operator="notContains" text="S/D">
      <formula>ISERROR(SEARCH("S/D",C30))</formula>
    </cfRule>
  </conditionalFormatting>
  <conditionalFormatting sqref="H30">
    <cfRule type="notContainsErrors" dxfId="150" priority="350">
      <formula>NOT(ISERROR(H30))</formula>
    </cfRule>
    <cfRule type="containsErrors" dxfId="149" priority="352">
      <formula>ISERROR(H30)</formula>
    </cfRule>
  </conditionalFormatting>
  <conditionalFormatting sqref="Q30">
    <cfRule type="expression" dxfId="148" priority="344">
      <formula>IF($Q30="CONTINÚA",1,0)</formula>
    </cfRule>
    <cfRule type="expression" dxfId="147" priority="345">
      <formula>IF($Q30="REQUERIMIENTO",1,0)</formula>
    </cfRule>
    <cfRule type="expression" dxfId="146" priority="346">
      <formula>IF($Q30="PERSISTE",1,0)</formula>
    </cfRule>
    <cfRule type="expression" dxfId="145" priority="347">
      <formula>IF($Q30="PARCIALMENTE ATENDIDA",1,0)</formula>
    </cfRule>
    <cfRule type="expression" priority="348">
      <formula>IF($Q30="ATENDIDA",1,0)</formula>
    </cfRule>
    <cfRule type="expression" dxfId="144" priority="349">
      <formula>IF($Q30="DETECTADA",1,0)</formula>
    </cfRule>
  </conditionalFormatting>
  <conditionalFormatting sqref="Q31">
    <cfRule type="expression" dxfId="143" priority="338">
      <formula>IF($Q31="CONTINÚA",1,0)</formula>
    </cfRule>
    <cfRule type="expression" dxfId="142" priority="339">
      <formula>IF($Q31="REQUERIMIENTO",1,0)</formula>
    </cfRule>
    <cfRule type="expression" dxfId="141" priority="340">
      <formula>IF($Q31="PERSISTE",1,0)</formula>
    </cfRule>
    <cfRule type="expression" dxfId="140" priority="341">
      <formula>IF($Q31="PARCIALMENTE ATENDIDA",1,0)</formula>
    </cfRule>
    <cfRule type="expression" priority="342">
      <formula>IF($Q31="ATENDIDA",1,0)</formula>
    </cfRule>
    <cfRule type="expression" dxfId="139" priority="343">
      <formula>IF($Q31="DETECTADA",1,0)</formula>
    </cfRule>
  </conditionalFormatting>
  <conditionalFormatting sqref="C31:D31">
    <cfRule type="containsText" dxfId="138" priority="337" operator="containsText" text="S/D">
      <formula>NOT(ISERROR(SEARCH("S/D",C31)))</formula>
    </cfRule>
  </conditionalFormatting>
  <conditionalFormatting sqref="G31 A31">
    <cfRule type="cellIs" dxfId="137" priority="336" operator="equal">
      <formula>900000000</formula>
    </cfRule>
  </conditionalFormatting>
  <conditionalFormatting sqref="C31:D31">
    <cfRule type="notContainsText" dxfId="136" priority="334" operator="notContains" text="S/D">
      <formula>ISERROR(SEARCH("S/D",C31))</formula>
    </cfRule>
  </conditionalFormatting>
  <conditionalFormatting sqref="H31">
    <cfRule type="notContainsErrors" dxfId="135" priority="333">
      <formula>NOT(ISERROR(H31))</formula>
    </cfRule>
    <cfRule type="containsErrors" dxfId="134" priority="335">
      <formula>ISERROR(H31)</formula>
    </cfRule>
  </conditionalFormatting>
  <conditionalFormatting sqref="Q21">
    <cfRule type="expression" dxfId="133" priority="322">
      <formula>IF($Q21="CONTINÚA",1,0)</formula>
    </cfRule>
    <cfRule type="expression" dxfId="132" priority="323">
      <formula>IF($Q21="REQUERIMIENTO",1,0)</formula>
    </cfRule>
    <cfRule type="expression" dxfId="131" priority="324">
      <formula>IF($Q21="PERSISTE",1,0)</formula>
    </cfRule>
    <cfRule type="expression" dxfId="130" priority="325">
      <formula>IF($Q21="PARCIALMENTE ATENDIDA",1,0)</formula>
    </cfRule>
    <cfRule type="expression" priority="326">
      <formula>IF($Q21="ATENDIDA",1,0)</formula>
    </cfRule>
    <cfRule type="expression" dxfId="129" priority="327">
      <formula>IF($Q21="DETECTADA",1,0)</formula>
    </cfRule>
  </conditionalFormatting>
  <conditionalFormatting sqref="C21:D21">
    <cfRule type="containsText" dxfId="128" priority="321" operator="containsText" text="S/D">
      <formula>NOT(ISERROR(SEARCH("S/D",C21)))</formula>
    </cfRule>
  </conditionalFormatting>
  <conditionalFormatting sqref="G21 A21">
    <cfRule type="cellIs" dxfId="127" priority="320" operator="equal">
      <formula>900000000</formula>
    </cfRule>
  </conditionalFormatting>
  <conditionalFormatting sqref="C21:D21">
    <cfRule type="notContainsText" dxfId="126" priority="318" operator="notContains" text="S/D">
      <formula>ISERROR(SEARCH("S/D",C21))</formula>
    </cfRule>
  </conditionalFormatting>
  <conditionalFormatting sqref="H21">
    <cfRule type="notContainsErrors" dxfId="125" priority="317">
      <formula>NOT(ISERROR(H21))</formula>
    </cfRule>
    <cfRule type="containsErrors" dxfId="124" priority="319">
      <formula>ISERROR(H21)</formula>
    </cfRule>
  </conditionalFormatting>
  <conditionalFormatting sqref="C22:D22">
    <cfRule type="containsText" dxfId="123" priority="316" operator="containsText" text="S/D">
      <formula>NOT(ISERROR(SEARCH("S/D",C22)))</formula>
    </cfRule>
  </conditionalFormatting>
  <conditionalFormatting sqref="G22 A22">
    <cfRule type="cellIs" dxfId="122" priority="315" operator="equal">
      <formula>900000000</formula>
    </cfRule>
  </conditionalFormatting>
  <conditionalFormatting sqref="C22:D22">
    <cfRule type="notContainsText" dxfId="121" priority="313" operator="notContains" text="S/D">
      <formula>ISERROR(SEARCH("S/D",C22))</formula>
    </cfRule>
  </conditionalFormatting>
  <conditionalFormatting sqref="H22">
    <cfRule type="notContainsErrors" dxfId="120" priority="312">
      <formula>NOT(ISERROR(H22))</formula>
    </cfRule>
    <cfRule type="containsErrors" dxfId="119" priority="314">
      <formula>ISERROR(H22)</formula>
    </cfRule>
  </conditionalFormatting>
  <conditionalFormatting sqref="Q22">
    <cfRule type="expression" dxfId="118" priority="306">
      <formula>IF($Q22="CONTINÚA",1,0)</formula>
    </cfRule>
    <cfRule type="expression" dxfId="117" priority="307">
      <formula>IF($Q22="REQUERIMIENTO",1,0)</formula>
    </cfRule>
    <cfRule type="expression" dxfId="116" priority="308">
      <formula>IF($Q22="PERSISTE",1,0)</formula>
    </cfRule>
    <cfRule type="expression" dxfId="115" priority="309">
      <formula>IF($Q22="PARCIALMENTE ATENDIDA",1,0)</formula>
    </cfRule>
    <cfRule type="expression" priority="310">
      <formula>IF($Q22="ATENDIDA",1,0)</formula>
    </cfRule>
    <cfRule type="expression" dxfId="114" priority="311">
      <formula>IF($Q22="DETECTADA",1,0)</formula>
    </cfRule>
  </conditionalFormatting>
  <conditionalFormatting sqref="Q23">
    <cfRule type="expression" dxfId="113" priority="300">
      <formula>IF($Q23="CONTINÚA",1,0)</formula>
    </cfRule>
    <cfRule type="expression" dxfId="112" priority="301">
      <formula>IF($Q23="REQUERIMIENTO",1,0)</formula>
    </cfRule>
    <cfRule type="expression" dxfId="111" priority="302">
      <formula>IF($Q23="PERSISTE",1,0)</formula>
    </cfRule>
    <cfRule type="expression" dxfId="110" priority="303">
      <formula>IF($Q23="PARCIALMENTE ATENDIDA",1,0)</formula>
    </cfRule>
    <cfRule type="expression" priority="304">
      <formula>IF($Q23="ATENDIDA",1,0)</formula>
    </cfRule>
    <cfRule type="expression" dxfId="109" priority="305">
      <formula>IF($Q23="DETECTADA",1,0)</formula>
    </cfRule>
  </conditionalFormatting>
  <conditionalFormatting sqref="C23:D23">
    <cfRule type="containsText" dxfId="108" priority="299" operator="containsText" text="S/D">
      <formula>NOT(ISERROR(SEARCH("S/D",C23)))</formula>
    </cfRule>
  </conditionalFormatting>
  <conditionalFormatting sqref="G23 A23">
    <cfRule type="cellIs" dxfId="107" priority="298" operator="equal">
      <formula>900000000</formula>
    </cfRule>
  </conditionalFormatting>
  <conditionalFormatting sqref="C23:D23">
    <cfRule type="notContainsText" dxfId="106" priority="296" operator="notContains" text="S/D">
      <formula>ISERROR(SEARCH("S/D",C23))</formula>
    </cfRule>
  </conditionalFormatting>
  <conditionalFormatting sqref="H23">
    <cfRule type="notContainsErrors" dxfId="105" priority="295">
      <formula>NOT(ISERROR(H23))</formula>
    </cfRule>
    <cfRule type="containsErrors" dxfId="104" priority="297">
      <formula>ISERROR(H23)</formula>
    </cfRule>
  </conditionalFormatting>
  <conditionalFormatting sqref="C24:D24">
    <cfRule type="containsText" dxfId="103" priority="271" operator="containsText" text="S/D">
      <formula>NOT(ISERROR(SEARCH("S/D",C24)))</formula>
    </cfRule>
  </conditionalFormatting>
  <conditionalFormatting sqref="G24 A24">
    <cfRule type="cellIs" dxfId="102" priority="270" operator="equal">
      <formula>900000000</formula>
    </cfRule>
  </conditionalFormatting>
  <conditionalFormatting sqref="C24:D24">
    <cfRule type="notContainsText" dxfId="101" priority="268" operator="notContains" text="S/D">
      <formula>ISERROR(SEARCH("S/D",C24))</formula>
    </cfRule>
  </conditionalFormatting>
  <conditionalFormatting sqref="H24">
    <cfRule type="notContainsErrors" dxfId="100" priority="267">
      <formula>NOT(ISERROR(H24))</formula>
    </cfRule>
    <cfRule type="containsErrors" dxfId="99" priority="269">
      <formula>ISERROR(H24)</formula>
    </cfRule>
  </conditionalFormatting>
  <conditionalFormatting sqref="Q24">
    <cfRule type="expression" dxfId="98" priority="261">
      <formula>IF($Q24="CONTINÚA",1,0)</formula>
    </cfRule>
    <cfRule type="expression" dxfId="97" priority="262">
      <formula>IF($Q24="REQUERIMIENTO",1,0)</formula>
    </cfRule>
    <cfRule type="expression" dxfId="96" priority="263">
      <formula>IF($Q24="PERSISTE",1,0)</formula>
    </cfRule>
    <cfRule type="expression" dxfId="95" priority="264">
      <formula>IF($Q24="PARCIALMENTE ATENDIDA",1,0)</formula>
    </cfRule>
    <cfRule type="expression" priority="265">
      <formula>IF($Q24="ATENDIDA",1,0)</formula>
    </cfRule>
    <cfRule type="expression" dxfId="94" priority="266">
      <formula>IF($Q24="DETECTADA",1,0)</formula>
    </cfRule>
  </conditionalFormatting>
  <conditionalFormatting sqref="Q25">
    <cfRule type="expression" dxfId="93" priority="255">
      <formula>IF($Q25="CONTINÚA",1,0)</formula>
    </cfRule>
    <cfRule type="expression" dxfId="92" priority="256">
      <formula>IF($Q25="REQUERIMIENTO",1,0)</formula>
    </cfRule>
    <cfRule type="expression" dxfId="91" priority="257">
      <formula>IF($Q25="PERSISTE",1,0)</formula>
    </cfRule>
    <cfRule type="expression" dxfId="90" priority="258">
      <formula>IF($Q25="PARCIALMENTE ATENDIDA",1,0)</formula>
    </cfRule>
    <cfRule type="expression" priority="259">
      <formula>IF($Q25="ATENDIDA",1,0)</formula>
    </cfRule>
    <cfRule type="expression" dxfId="89" priority="260">
      <formula>IF($Q25="DETECTADA",1,0)</formula>
    </cfRule>
  </conditionalFormatting>
  <conditionalFormatting sqref="Q26">
    <cfRule type="expression" dxfId="88" priority="249">
      <formula>IF($Q26="CONTINÚA",1,0)</formula>
    </cfRule>
    <cfRule type="expression" dxfId="87" priority="250">
      <formula>IF($Q26="REQUERIMIENTO",1,0)</formula>
    </cfRule>
    <cfRule type="expression" dxfId="86" priority="251">
      <formula>IF($Q26="PERSISTE",1,0)</formula>
    </cfRule>
    <cfRule type="expression" dxfId="85" priority="252">
      <formula>IF($Q26="PARCIALMENTE ATENDIDA",1,0)</formula>
    </cfRule>
    <cfRule type="expression" priority="253">
      <formula>IF($Q26="ATENDIDA",1,0)</formula>
    </cfRule>
    <cfRule type="expression" dxfId="84" priority="254">
      <formula>IF($Q26="DETECTADA",1,0)</formula>
    </cfRule>
  </conditionalFormatting>
  <conditionalFormatting sqref="C25:D26">
    <cfRule type="containsText" dxfId="83" priority="248" operator="containsText" text="S/D">
      <formula>NOT(ISERROR(SEARCH("S/D",C25)))</formula>
    </cfRule>
  </conditionalFormatting>
  <conditionalFormatting sqref="G25:G26 A25:A26">
    <cfRule type="cellIs" dxfId="82" priority="247" operator="equal">
      <formula>900000000</formula>
    </cfRule>
  </conditionalFormatting>
  <conditionalFormatting sqref="C25:D26">
    <cfRule type="notContainsText" dxfId="81" priority="245" operator="notContains" text="S/D">
      <formula>ISERROR(SEARCH("S/D",C25))</formula>
    </cfRule>
  </conditionalFormatting>
  <conditionalFormatting sqref="H25:H26">
    <cfRule type="notContainsErrors" dxfId="80" priority="244">
      <formula>NOT(ISERROR(H25))</formula>
    </cfRule>
    <cfRule type="containsErrors" dxfId="79" priority="246">
      <formula>ISERROR(H25)</formula>
    </cfRule>
  </conditionalFormatting>
  <conditionalFormatting sqref="C27:D27">
    <cfRule type="containsText" dxfId="78" priority="243" operator="containsText" text="S/D">
      <formula>NOT(ISERROR(SEARCH("S/D",C27)))</formula>
    </cfRule>
  </conditionalFormatting>
  <conditionalFormatting sqref="G27 A27">
    <cfRule type="cellIs" dxfId="77" priority="242" operator="equal">
      <formula>900000000</formula>
    </cfRule>
  </conditionalFormatting>
  <conditionalFormatting sqref="C27:D27">
    <cfRule type="notContainsText" dxfId="76" priority="240" operator="notContains" text="S/D">
      <formula>ISERROR(SEARCH("S/D",C27))</formula>
    </cfRule>
  </conditionalFormatting>
  <conditionalFormatting sqref="H27">
    <cfRule type="notContainsErrors" dxfId="75" priority="239">
      <formula>NOT(ISERROR(H27))</formula>
    </cfRule>
    <cfRule type="containsErrors" dxfId="74" priority="241">
      <formula>ISERROR(H27)</formula>
    </cfRule>
  </conditionalFormatting>
  <conditionalFormatting sqref="Q33">
    <cfRule type="expression" dxfId="73" priority="233">
      <formula>IF($Q33="CONTINÚA",1,0)</formula>
    </cfRule>
    <cfRule type="expression" dxfId="72" priority="234">
      <formula>IF($Q33="REQUERIMIENTO",1,0)</formula>
    </cfRule>
    <cfRule type="expression" dxfId="71" priority="235">
      <formula>IF($Q33="PERSISTE",1,0)</formula>
    </cfRule>
    <cfRule type="expression" dxfId="70" priority="236">
      <formula>IF($Q33="PARCIALMENTE ATENDIDA",1,0)</formula>
    </cfRule>
    <cfRule type="expression" priority="237">
      <formula>IF($Q33="ATENDIDA",1,0)</formula>
    </cfRule>
    <cfRule type="expression" dxfId="69" priority="238">
      <formula>IF($Q33="DETECTADA",1,0)</formula>
    </cfRule>
  </conditionalFormatting>
  <conditionalFormatting sqref="C33:D33">
    <cfRule type="containsText" dxfId="68" priority="232" operator="containsText" text="S/D">
      <formula>NOT(ISERROR(SEARCH("S/D",C33)))</formula>
    </cfRule>
  </conditionalFormatting>
  <conditionalFormatting sqref="A33 G33">
    <cfRule type="cellIs" dxfId="67" priority="231" operator="equal">
      <formula>900000000</formula>
    </cfRule>
  </conditionalFormatting>
  <conditionalFormatting sqref="C33:D33">
    <cfRule type="notContainsText" dxfId="66" priority="229" operator="notContains" text="S/D">
      <formula>ISERROR(SEARCH("S/D",C33))</formula>
    </cfRule>
  </conditionalFormatting>
  <conditionalFormatting sqref="H33">
    <cfRule type="notContainsErrors" dxfId="65" priority="228">
      <formula>NOT(ISERROR(H33))</formula>
    </cfRule>
    <cfRule type="containsErrors" dxfId="64" priority="230">
      <formula>ISERROR(H33)</formula>
    </cfRule>
  </conditionalFormatting>
  <conditionalFormatting sqref="C114:D114">
    <cfRule type="containsText" dxfId="63" priority="227" operator="containsText" text="S/D">
      <formula>NOT(ISERROR(SEARCH("S/D",C114)))</formula>
    </cfRule>
  </conditionalFormatting>
  <conditionalFormatting sqref="G114 A114">
    <cfRule type="cellIs" dxfId="62" priority="226" operator="equal">
      <formula>900000000</formula>
    </cfRule>
  </conditionalFormatting>
  <conditionalFormatting sqref="C114:D114">
    <cfRule type="notContainsText" dxfId="61" priority="224" operator="notContains" text="S/D">
      <formula>ISERROR(SEARCH("S/D",C114))</formula>
    </cfRule>
  </conditionalFormatting>
  <conditionalFormatting sqref="H114">
    <cfRule type="notContainsErrors" dxfId="60" priority="223">
      <formula>NOT(ISERROR(H114))</formula>
    </cfRule>
    <cfRule type="containsErrors" dxfId="59" priority="225">
      <formula>ISERROR(H114)</formula>
    </cfRule>
  </conditionalFormatting>
  <conditionalFormatting sqref="Q114">
    <cfRule type="expression" dxfId="58" priority="217">
      <formula>IF($Q114="CONTINÚA",1,0)</formula>
    </cfRule>
    <cfRule type="expression" dxfId="57" priority="218">
      <formula>IF($Q114="REQUERIMIENTO",1,0)</formula>
    </cfRule>
    <cfRule type="expression" dxfId="56" priority="219">
      <formula>IF($Q114="PERSISTE",1,0)</formula>
    </cfRule>
    <cfRule type="expression" dxfId="55" priority="220">
      <formula>IF($Q114="PARCIALMENTE ATENDIDA",1,0)</formula>
    </cfRule>
    <cfRule type="expression" priority="221">
      <formula>IF($Q114="ATENDIDA",1,0)</formula>
    </cfRule>
    <cfRule type="expression" dxfId="54" priority="222">
      <formula>IF($Q114="DETECTADA",1,0)</formula>
    </cfRule>
  </conditionalFormatting>
  <conditionalFormatting sqref="C117:D117">
    <cfRule type="containsText" dxfId="53" priority="62" operator="containsText" text="S/D">
      <formula>NOT(ISERROR(SEARCH("S/D",C117)))</formula>
    </cfRule>
  </conditionalFormatting>
  <conditionalFormatting sqref="G117 A117">
    <cfRule type="cellIs" dxfId="52" priority="61" operator="equal">
      <formula>900000000</formula>
    </cfRule>
  </conditionalFormatting>
  <conditionalFormatting sqref="C117:D117">
    <cfRule type="notContainsText" dxfId="51" priority="59" operator="notContains" text="S/D">
      <formula>ISERROR(SEARCH("S/D",C117))</formula>
    </cfRule>
  </conditionalFormatting>
  <conditionalFormatting sqref="H117">
    <cfRule type="notContainsErrors" dxfId="50" priority="58">
      <formula>NOT(ISERROR(H117))</formula>
    </cfRule>
    <cfRule type="containsErrors" dxfId="49" priority="60">
      <formula>ISERROR(H117)</formula>
    </cfRule>
  </conditionalFormatting>
  <conditionalFormatting sqref="Q117">
    <cfRule type="expression" dxfId="48" priority="52">
      <formula>IF($Q117="CONTINÚA",1,0)</formula>
    </cfRule>
    <cfRule type="expression" dxfId="47" priority="53">
      <formula>IF($Q117="REQUERIMIENTO",1,0)</formula>
    </cfRule>
    <cfRule type="expression" dxfId="46" priority="54">
      <formula>IF($Q117="PERSISTE",1,0)</formula>
    </cfRule>
    <cfRule type="expression" dxfId="45" priority="55">
      <formula>IF($Q117="PARCIALMENTE ATENDIDA",1,0)</formula>
    </cfRule>
    <cfRule type="expression" priority="56">
      <formula>IF($Q117="ATENDIDA",1,0)</formula>
    </cfRule>
    <cfRule type="expression" dxfId="44" priority="57">
      <formula>IF($Q117="DETECTADA",1,0)</formula>
    </cfRule>
  </conditionalFormatting>
  <conditionalFormatting sqref="M115">
    <cfRule type="notContainsErrors" dxfId="43" priority="48">
      <formula>NOT(ISERROR(M115))</formula>
    </cfRule>
    <cfRule type="containsErrors" dxfId="42" priority="49">
      <formula>ISERROR(M115)</formula>
    </cfRule>
  </conditionalFormatting>
  <conditionalFormatting sqref="C115:D115">
    <cfRule type="containsText" dxfId="41" priority="47" operator="containsText" text="S/D">
      <formula>NOT(ISERROR(SEARCH("S/D",C115)))</formula>
    </cfRule>
  </conditionalFormatting>
  <conditionalFormatting sqref="G115 A115">
    <cfRule type="cellIs" dxfId="40" priority="46" operator="equal">
      <formula>900000000</formula>
    </cfRule>
  </conditionalFormatting>
  <conditionalFormatting sqref="C115:D115">
    <cfRule type="notContainsText" dxfId="39" priority="44" operator="notContains" text="S/D">
      <formula>ISERROR(SEARCH("S/D",C115))</formula>
    </cfRule>
  </conditionalFormatting>
  <conditionalFormatting sqref="H115">
    <cfRule type="notContainsErrors" dxfId="38" priority="43">
      <formula>NOT(ISERROR(H115))</formula>
    </cfRule>
    <cfRule type="containsErrors" dxfId="37" priority="45">
      <formula>ISERROR(H115)</formula>
    </cfRule>
  </conditionalFormatting>
  <conditionalFormatting sqref="Q115">
    <cfRule type="expression" dxfId="36" priority="37">
      <formula>IF($Q115="CONTINÚA",1,0)</formula>
    </cfRule>
    <cfRule type="expression" dxfId="35" priority="38">
      <formula>IF($Q115="REQUERIMIENTO",1,0)</formula>
    </cfRule>
    <cfRule type="expression" dxfId="34" priority="39">
      <formula>IF($Q115="PERSISTE",1,0)</formula>
    </cfRule>
    <cfRule type="expression" dxfId="33" priority="40">
      <formula>IF($Q115="PARCIALMENTE ATENDIDA",1,0)</formula>
    </cfRule>
    <cfRule type="expression" priority="41">
      <formula>IF($Q115="ATENDIDA",1,0)</formula>
    </cfRule>
    <cfRule type="expression" dxfId="32" priority="42">
      <formula>IF($Q115="DETECTADA",1,0)</formula>
    </cfRule>
  </conditionalFormatting>
  <conditionalFormatting sqref="M116">
    <cfRule type="notContainsErrors" dxfId="31" priority="35">
      <formula>NOT(ISERROR(M116))</formula>
    </cfRule>
    <cfRule type="containsErrors" dxfId="30" priority="36">
      <formula>ISERROR(M116)</formula>
    </cfRule>
  </conditionalFormatting>
  <conditionalFormatting sqref="C116:D116">
    <cfRule type="containsText" dxfId="29" priority="34" operator="containsText" text="S/D">
      <formula>NOT(ISERROR(SEARCH("S/D",C116)))</formula>
    </cfRule>
  </conditionalFormatting>
  <conditionalFormatting sqref="G116 A116">
    <cfRule type="cellIs" dxfId="28" priority="33" operator="equal">
      <formula>900000000</formula>
    </cfRule>
  </conditionalFormatting>
  <conditionalFormatting sqref="C116:D116">
    <cfRule type="notContainsText" dxfId="27" priority="31" operator="notContains" text="S/D">
      <formula>ISERROR(SEARCH("S/D",C116))</formula>
    </cfRule>
  </conditionalFormatting>
  <conditionalFormatting sqref="H116">
    <cfRule type="notContainsErrors" dxfId="26" priority="30">
      <formula>NOT(ISERROR(H116))</formula>
    </cfRule>
    <cfRule type="containsErrors" dxfId="25" priority="32">
      <formula>ISERROR(H116)</formula>
    </cfRule>
  </conditionalFormatting>
  <conditionalFormatting sqref="Q116">
    <cfRule type="expression" dxfId="24" priority="24">
      <formula>IF($Q116="CONTINÚA",1,0)</formula>
    </cfRule>
    <cfRule type="expression" dxfId="23" priority="25">
      <formula>IF($Q116="REQUERIMIENTO",1,0)</formula>
    </cfRule>
    <cfRule type="expression" dxfId="22" priority="26">
      <formula>IF($Q116="PERSISTE",1,0)</formula>
    </cfRule>
    <cfRule type="expression" dxfId="21" priority="27">
      <formula>IF($Q116="PARCIALMENTE ATENDIDA",1,0)</formula>
    </cfRule>
    <cfRule type="expression" priority="28">
      <formula>IF($Q116="ATENDIDA",1,0)</formula>
    </cfRule>
    <cfRule type="expression" dxfId="20" priority="29">
      <formula>IF($Q116="DETECTADA",1,0)</formula>
    </cfRule>
  </conditionalFormatting>
  <dataValidations xWindow="922" yWindow="187" count="4">
    <dataValidation allowBlank="1" showInputMessage="1" showErrorMessage="1" prompt="Descripción breve, utilizar un reglón por cada observación" sqref="O40:O41 O84:O86 O88:O96 O46:O49 O43:O44 O51:O82 O98:O117 O20:O38"/>
    <dataValidation allowBlank="1" showInputMessage="1" showErrorMessage="1" prompt="Capturar nombre completo, en mayúsculas, sin acentos, sin caracteres especiales" sqref="E5:E117"/>
    <dataValidation type="textLength" allowBlank="1" showInputMessage="1" showErrorMessage="1" error="El número de SIPRO es incorrecto" prompt="Capture el número de SIPRO o solicitud (9 a 11 dígitos)" sqref="A5:A117">
      <formula1>9</formula1>
      <formula2>11</formula2>
    </dataValidation>
    <dataValidation type="textLength" operator="equal" allowBlank="1" showInputMessage="1" showErrorMessage="1" error="El número de SIPRO es incorrecto" prompt="En su caso_x000a_Capture el número Crédito a 18 dígitos" sqref="G5:G117">
      <formula1>18</formula1>
    </dataValidation>
  </dataValidations>
  <printOptions horizontalCentered="1"/>
  <pageMargins left="0.39370078740157483" right="0.39370078740157483" top="0.39370078740157483" bottom="0.39370078740157483" header="0.31496062992125984" footer="0.31496062992125984"/>
  <pageSetup scale="56" fitToHeight="10" orientation="landscape" r:id="rId1"/>
  <drawing r:id="rId2"/>
  <extLst>
    <ext xmlns:x14="http://schemas.microsoft.com/office/spreadsheetml/2009/9/main" uri="{CCE6A557-97BC-4b89-ADB6-D9C93CAAB3DF}">
      <x14:dataValidations xmlns:xm="http://schemas.microsoft.com/office/excel/2006/main" xWindow="922" yWindow="187" count="10">
        <x14:dataValidation type="list" allowBlank="1" showInputMessage="1" showErrorMessage="1" prompt="Seleccionar el Estado donde recae el apoyo">
          <x14:formula1>
            <xm:f>Datos!$L$2:$L$33</xm:f>
          </x14:formula1>
          <xm:sqref>F5:F117</xm:sqref>
        </x14:dataValidation>
        <x14:dataValidation type="date" allowBlank="1" showInputMessage="1" showErrorMessage="1" error="Fecha debe ser entre el 01-Ene al 31-Dic de 2016" prompt="Indicar Fecha del sello">
          <x14:formula1>
            <xm:f>Datos!$C$2</xm:f>
          </x14:formula1>
          <x14:formula2>
            <xm:f>Datos!$D$2</xm:f>
          </x14:formula2>
          <xm:sqref>L5:L117</xm:sqref>
        </x14:dataValidation>
        <x14:dataValidation type="date" allowBlank="1" showInputMessage="1" showErrorMessage="1" error="Fecha debe ser entre el 01-Ene al 31-Dic de 2016" prompt="Indicar Fecha de actualización de la observación">
          <x14:formula1>
            <xm:f>Datos!$C$2</xm:f>
          </x14:formula1>
          <x14:formula2>
            <xm:f>Datos!$D$2</xm:f>
          </x14:formula2>
          <xm:sqref>T5:T117</xm:sqref>
        </x14:dataValidation>
        <x14:dataValidation type="list" allowBlank="1" showInputMessage="1" showErrorMessage="1" prompt="Seleccione el tipo de apoyo">
          <x14:formula1>
            <xm:f>Datos!$A$2:$A$22</xm:f>
          </x14:formula1>
          <xm:sqref>I5:I117</xm:sqref>
        </x14:dataValidation>
        <x14:dataValidation type="list" allowBlank="1" showInputMessage="1" showErrorMessage="1" prompt="Seleccione el documento observado">
          <x14:formula1>
            <xm:f>Datos!$E$2:$E$66</xm:f>
          </x14:formula1>
          <xm:sqref>N5:N117</xm:sqref>
        </x14:dataValidation>
        <x14:dataValidation type="list" allowBlank="1" showInputMessage="1" showErrorMessage="1" prompt="Seleccione el estatus de la observación">
          <x14:formula1>
            <xm:f>Datos!$F$2:$F$8</xm:f>
          </x14:formula1>
          <xm:sqref>Q5:Q117</xm:sqref>
        </x14:dataValidation>
        <x14:dataValidation type="list" allowBlank="1" showInputMessage="1" showErrorMessage="1" prompt="Seleccione el nombre del supervisor">
          <x14:formula1>
            <xm:f>Datos!$G$2:$G$8</xm:f>
          </x14:formula1>
          <xm:sqref>U5:U117</xm:sqref>
        </x14:dataValidation>
        <x14:dataValidation type="date" allowBlank="1" showInputMessage="1" showErrorMessage="1" error="Fecha debe ser entre el 01-Ene al 31-Dic de 2016" prompt="Indicar la fecha de inicio del Evento">
          <x14:formula1>
            <xm:f>Datos!$C$2</xm:f>
          </x14:formula1>
          <x14:formula2>
            <xm:f>Datos!$D$2</xm:f>
          </x14:formula2>
          <xm:sqref>J5:J117</xm:sqref>
        </x14:dataValidation>
        <x14:dataValidation type="list" allowBlank="1" showInputMessage="1" showErrorMessage="1" prompt="S/A=Sin Areas de Oportunidad_x000a_E=Externa_x000a_I=Interna">
          <x14:formula1>
            <xm:f>Datos!$P$2:$P$4</xm:f>
          </x14:formula1>
          <xm:sqref>R5:R117</xm:sqref>
        </x14:dataValidation>
        <x14:dataValidation type="list" allowBlank="1" showInputMessage="1" showErrorMessage="1" prompt="S/A=Sin Areas de Oportunidad_x000a_I=Información_x000a_P=Proceso_x000a_N=Normatividad_x000a_">
          <x14:formula1>
            <xm:f>Datos!$M$2:$M$5</xm:f>
          </x14:formula1>
          <xm:sqref>S5:S117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5"/>
  <sheetViews>
    <sheetView workbookViewId="0">
      <pane xSplit="5" ySplit="4" topLeftCell="H5" activePane="bottomRight" state="frozen"/>
      <selection pane="topRight" activeCell="F1" sqref="F1"/>
      <selection pane="bottomLeft" activeCell="A5" sqref="A5"/>
      <selection pane="bottomRight" activeCell="H5" sqref="H5"/>
    </sheetView>
  </sheetViews>
  <sheetFormatPr baseColWidth="10" defaultColWidth="11.42578125" defaultRowHeight="15" outlineLevelCol="1" x14ac:dyDescent="0.25"/>
  <cols>
    <col min="1" max="1" width="5.85546875" style="35" customWidth="1"/>
    <col min="2" max="2" width="15.5703125" style="35" customWidth="1"/>
    <col min="3" max="3" width="11.5703125" style="35" customWidth="1"/>
    <col min="4" max="4" width="14.42578125" style="35" customWidth="1"/>
    <col min="5" max="5" width="26.85546875" style="35" customWidth="1"/>
    <col min="6" max="6" width="20.85546875" style="35" hidden="1" customWidth="1" outlineLevel="1"/>
    <col min="7" max="7" width="12.42578125" style="35" hidden="1" customWidth="1" outlineLevel="1"/>
    <col min="8" max="8" width="11.5703125" style="35" customWidth="1" collapsed="1"/>
    <col min="9" max="9" width="16.5703125" style="35" customWidth="1"/>
    <col min="10" max="11" width="7.5703125" style="35" customWidth="1"/>
    <col min="12" max="13" width="7.5703125" style="35" hidden="1" customWidth="1" outlineLevel="1"/>
    <col min="14" max="14" width="7.5703125" style="35" customWidth="1" collapsed="1"/>
    <col min="15" max="17" width="7.5703125" style="35" customWidth="1"/>
    <col min="18" max="18" width="20.5703125" style="35" customWidth="1"/>
    <col min="19" max="16384" width="11.42578125" style="35"/>
  </cols>
  <sheetData>
    <row r="1" spans="1:19" s="29" customFormat="1" ht="15" customHeight="1" x14ac:dyDescent="0.2">
      <c r="A1" s="117" t="s">
        <v>167</v>
      </c>
      <c r="B1" s="118"/>
      <c r="C1" s="118"/>
      <c r="D1" s="118"/>
      <c r="E1" s="118"/>
      <c r="F1" s="118"/>
      <c r="G1" s="118"/>
      <c r="H1" s="118"/>
      <c r="I1" s="118"/>
      <c r="J1" s="118"/>
      <c r="K1" s="118"/>
      <c r="L1" s="28"/>
      <c r="M1" s="28"/>
      <c r="N1" s="28"/>
      <c r="O1" s="28"/>
      <c r="P1" s="119" t="s">
        <v>135</v>
      </c>
      <c r="Q1" s="120"/>
      <c r="R1" s="123"/>
    </row>
    <row r="2" spans="1:19" s="29" customFormat="1" x14ac:dyDescent="0.2">
      <c r="A2" s="125" t="s">
        <v>168</v>
      </c>
      <c r="B2" s="126"/>
      <c r="C2" s="126"/>
      <c r="D2" s="126"/>
      <c r="E2" s="126"/>
      <c r="F2" s="126"/>
      <c r="G2" s="126"/>
      <c r="H2" s="126"/>
      <c r="I2" s="126"/>
      <c r="J2" s="126"/>
      <c r="K2" s="126"/>
      <c r="L2" s="30"/>
      <c r="M2" s="30"/>
      <c r="N2" s="30"/>
      <c r="O2" s="30"/>
      <c r="P2" s="121"/>
      <c r="Q2" s="122"/>
      <c r="R2" s="123"/>
    </row>
    <row r="3" spans="1:19" s="29" customFormat="1" x14ac:dyDescent="0.2">
      <c r="A3" s="127" t="s">
        <v>169</v>
      </c>
      <c r="B3" s="128"/>
      <c r="C3" s="128"/>
      <c r="D3" s="128"/>
      <c r="E3" s="128"/>
      <c r="F3" s="128"/>
      <c r="G3" s="128"/>
      <c r="H3" s="128"/>
      <c r="I3" s="128"/>
      <c r="J3" s="128"/>
      <c r="K3" s="128"/>
      <c r="L3" s="31"/>
      <c r="M3" s="31"/>
      <c r="N3" s="31"/>
      <c r="O3" s="31"/>
      <c r="P3" s="129">
        <f ca="1">TODAY()</f>
        <v>43378</v>
      </c>
      <c r="Q3" s="130"/>
      <c r="R3" s="124"/>
    </row>
    <row r="4" spans="1:19" ht="60" x14ac:dyDescent="0.25">
      <c r="A4" s="32" t="s">
        <v>329</v>
      </c>
      <c r="B4" s="33" t="s">
        <v>330</v>
      </c>
      <c r="C4" s="32" t="s">
        <v>331</v>
      </c>
      <c r="D4" s="32" t="s">
        <v>16</v>
      </c>
      <c r="E4" s="32" t="s">
        <v>0</v>
      </c>
      <c r="F4" s="33" t="s">
        <v>5</v>
      </c>
      <c r="G4" s="33" t="s">
        <v>3</v>
      </c>
      <c r="H4" s="33" t="s">
        <v>133</v>
      </c>
      <c r="I4" s="33" t="s">
        <v>358</v>
      </c>
      <c r="J4" s="33" t="s">
        <v>414</v>
      </c>
      <c r="K4" s="34" t="s">
        <v>332</v>
      </c>
      <c r="L4" s="34" t="s">
        <v>9</v>
      </c>
      <c r="M4" s="34" t="s">
        <v>333</v>
      </c>
      <c r="N4" s="34" t="s">
        <v>243</v>
      </c>
      <c r="O4" s="34" t="s">
        <v>334</v>
      </c>
      <c r="P4" s="33" t="s">
        <v>335</v>
      </c>
      <c r="Q4" s="34" t="s">
        <v>10</v>
      </c>
      <c r="R4" s="33" t="s">
        <v>11</v>
      </c>
    </row>
    <row r="5" spans="1:19" ht="33.75" x14ac:dyDescent="0.25">
      <c r="A5" s="36">
        <v>1</v>
      </c>
      <c r="B5" s="37">
        <v>100009017</v>
      </c>
      <c r="C5" s="26" t="s">
        <v>337</v>
      </c>
      <c r="D5" s="26" t="s">
        <v>18</v>
      </c>
      <c r="E5" s="38" t="s">
        <v>294</v>
      </c>
      <c r="F5" s="39" t="s">
        <v>351</v>
      </c>
      <c r="G5" s="39" t="s">
        <v>336</v>
      </c>
      <c r="H5" s="40">
        <v>24500</v>
      </c>
      <c r="I5" s="40" t="s">
        <v>359</v>
      </c>
      <c r="J5" s="41">
        <f>(COUNTIF('Cédula GSNPA'!A:A,B5))-O5-Q5</f>
        <v>0</v>
      </c>
      <c r="K5" s="41">
        <f>COUNTIFS('Cédula GSNPA'!A:A,B5,'Cédula GSNPA'!Q:Q,"ATENDIDA")</f>
        <v>0</v>
      </c>
      <c r="L5" s="41">
        <f>COUNTIFS('Cédula GSNPA'!A:A,B5,'Cédula GSNPA'!Q:Q,"PERSISTE")</f>
        <v>0</v>
      </c>
      <c r="M5" s="41">
        <f>COUNTIFS('Cédula GSNPA'!A:A,B5,'Cédula GSNPA'!Q:Q,"PARCIALMENTE ATENDIDA")</f>
        <v>0</v>
      </c>
      <c r="N5" s="41">
        <f>COUNTIFS('Cédula GSNPA'!A:A,B5,'Cédula GSNPA'!Q:Q,"CONTINÚA")</f>
        <v>0</v>
      </c>
      <c r="O5" s="41">
        <f>COUNTIFS('Cédula GSNPA'!A:A,B5,'Cédula GSNPA'!Q:Q,"SIN AREAS DE OPORTUNIDAD")</f>
        <v>1</v>
      </c>
      <c r="P5" s="41">
        <f>(COUNTIFS('Cédula GSNPA'!A:A,B5,'Cédula GSNPA'!Q:Q,"DETECTADA"))+L5+M5</f>
        <v>0</v>
      </c>
      <c r="Q5" s="41">
        <f>COUNTIFS('Cédula GSNPA'!A:A,B5,'Cédula GSNPA'!Q:Q,"REQUERIMIENTO")</f>
        <v>0</v>
      </c>
      <c r="R5" s="41" t="s">
        <v>241</v>
      </c>
      <c r="S5" s="42">
        <f>A5</f>
        <v>1</v>
      </c>
    </row>
    <row r="6" spans="1:19" ht="45" x14ac:dyDescent="0.25">
      <c r="A6" s="36">
        <v>2</v>
      </c>
      <c r="B6" s="37">
        <v>101003017</v>
      </c>
      <c r="C6" s="26" t="s">
        <v>337</v>
      </c>
      <c r="D6" s="26" t="s">
        <v>19</v>
      </c>
      <c r="E6" s="38" t="s">
        <v>324</v>
      </c>
      <c r="F6" s="39" t="s">
        <v>352</v>
      </c>
      <c r="G6" s="39" t="s">
        <v>336</v>
      </c>
      <c r="H6" s="40">
        <v>42000</v>
      </c>
      <c r="I6" s="40" t="s">
        <v>359</v>
      </c>
      <c r="J6" s="41">
        <f>(COUNTIF('Cédula GSNPA'!A:A,B6))-O6-Q6</f>
        <v>1</v>
      </c>
      <c r="K6" s="41">
        <f>COUNTIFS('Cédula GSNPA'!A:A,B6,'Cédula GSNPA'!Q:Q,"ATENDIDA")</f>
        <v>0</v>
      </c>
      <c r="L6" s="41">
        <f>COUNTIFS('Cédula GSNPA'!A:A,B6,'Cédula GSNPA'!Q:Q,"PERSISTE")</f>
        <v>0</v>
      </c>
      <c r="M6" s="41">
        <f>COUNTIFS('Cédula GSNPA'!A:A,B6,'Cédula GSNPA'!Q:Q,"PARCIALMENTE ATENDIDA")</f>
        <v>0</v>
      </c>
      <c r="N6" s="41">
        <f>COUNTIFS('Cédula GSNPA'!A:A,B6,'Cédula GSNPA'!Q:Q,"CONTINÚA")</f>
        <v>0</v>
      </c>
      <c r="O6" s="41">
        <f>COUNTIFS('Cédula GSNPA'!A:A,B6,'Cédula GSNPA'!Q:Q,"SIN AREAS DE OPORTUNIDAD")</f>
        <v>0</v>
      </c>
      <c r="P6" s="41">
        <f>(COUNTIFS('Cédula GSNPA'!A:A,B6,'Cédula GSNPA'!Q:Q,"DETECTADA"))+L6+M6</f>
        <v>1</v>
      </c>
      <c r="Q6" s="41">
        <f>COUNTIFS('Cédula GSNPA'!A:A,B6,'Cédula GSNPA'!Q:Q,"REQUERIMIENTO")</f>
        <v>0</v>
      </c>
      <c r="R6" s="41" t="s">
        <v>161</v>
      </c>
      <c r="S6" s="42">
        <f t="shared" ref="S6:S41" si="0">A6</f>
        <v>2</v>
      </c>
    </row>
    <row r="7" spans="1:19" ht="22.5" x14ac:dyDescent="0.25">
      <c r="A7" s="36">
        <v>3</v>
      </c>
      <c r="B7" s="37">
        <v>105010117</v>
      </c>
      <c r="C7" s="26" t="s">
        <v>337</v>
      </c>
      <c r="D7" s="26" t="s">
        <v>21</v>
      </c>
      <c r="E7" s="38" t="s">
        <v>275</v>
      </c>
      <c r="F7" s="39" t="s">
        <v>353</v>
      </c>
      <c r="G7" s="39" t="s">
        <v>336</v>
      </c>
      <c r="H7" s="40">
        <v>75000</v>
      </c>
      <c r="I7" s="40" t="s">
        <v>359</v>
      </c>
      <c r="J7" s="41">
        <f>(COUNTIF('Cédula GSNPA'!A:A,B7))-O7-Q7</f>
        <v>1</v>
      </c>
      <c r="K7" s="41">
        <f>COUNTIFS('Cédula GSNPA'!A:A,B7,'Cédula GSNPA'!Q:Q,"ATENDIDA")</f>
        <v>0</v>
      </c>
      <c r="L7" s="41">
        <f>COUNTIFS('Cédula GSNPA'!A:A,B7,'Cédula GSNPA'!Q:Q,"PERSISTE")</f>
        <v>0</v>
      </c>
      <c r="M7" s="41">
        <f>COUNTIFS('Cédula GSNPA'!A:A,B7,'Cédula GSNPA'!Q:Q,"PARCIALMENTE ATENDIDA")</f>
        <v>0</v>
      </c>
      <c r="N7" s="41">
        <f>COUNTIFS('Cédula GSNPA'!A:A,B7,'Cédula GSNPA'!Q:Q,"CONTINÚA")</f>
        <v>0</v>
      </c>
      <c r="O7" s="41">
        <f>COUNTIFS('Cédula GSNPA'!A:A,B7,'Cédula GSNPA'!Q:Q,"SIN AREAS DE OPORTUNIDAD")</f>
        <v>0</v>
      </c>
      <c r="P7" s="41">
        <f>(COUNTIFS('Cédula GSNPA'!A:A,B7,'Cédula GSNPA'!Q:Q,"DETECTADA"))+L7+M7</f>
        <v>1</v>
      </c>
      <c r="Q7" s="41">
        <f>COUNTIFS('Cédula GSNPA'!A:A,B7,'Cédula GSNPA'!Q:Q,"REQUERIMIENTO")</f>
        <v>0</v>
      </c>
      <c r="R7" s="41" t="s">
        <v>14</v>
      </c>
      <c r="S7" s="42">
        <f t="shared" si="0"/>
        <v>3</v>
      </c>
    </row>
    <row r="8" spans="1:19" ht="33.75" x14ac:dyDescent="0.25">
      <c r="A8" s="36">
        <v>4</v>
      </c>
      <c r="B8" s="37">
        <v>106000617</v>
      </c>
      <c r="C8" s="26" t="s">
        <v>337</v>
      </c>
      <c r="D8" s="26" t="s">
        <v>22</v>
      </c>
      <c r="E8" s="38" t="s">
        <v>302</v>
      </c>
      <c r="F8" s="39" t="s">
        <v>354</v>
      </c>
      <c r="G8" s="39" t="s">
        <v>336</v>
      </c>
      <c r="H8" s="40">
        <v>30000</v>
      </c>
      <c r="I8" s="40" t="s">
        <v>359</v>
      </c>
      <c r="J8" s="41">
        <f>(COUNTIF('Cédula GSNPA'!A:A,B8))-O8-Q8</f>
        <v>4</v>
      </c>
      <c r="K8" s="41">
        <f>COUNTIFS('Cédula GSNPA'!A:A,B8,'Cédula GSNPA'!Q:Q,"ATENDIDA")</f>
        <v>0</v>
      </c>
      <c r="L8" s="41">
        <f>COUNTIFS('Cédula GSNPA'!A:A,B8,'Cédula GSNPA'!Q:Q,"PERSISTE")</f>
        <v>0</v>
      </c>
      <c r="M8" s="41">
        <f>COUNTIFS('Cédula GSNPA'!A:A,B8,'Cédula GSNPA'!Q:Q,"PARCIALMENTE ATENDIDA")</f>
        <v>0</v>
      </c>
      <c r="N8" s="41">
        <f>COUNTIFS('Cédula GSNPA'!A:A,B8,'Cédula GSNPA'!Q:Q,"CONTINÚA")</f>
        <v>0</v>
      </c>
      <c r="O8" s="41">
        <f>COUNTIFS('Cédula GSNPA'!A:A,B8,'Cédula GSNPA'!Q:Q,"SIN AREAS DE OPORTUNIDAD")</f>
        <v>0</v>
      </c>
      <c r="P8" s="41">
        <f>(COUNTIFS('Cédula GSNPA'!A:A,B8,'Cédula GSNPA'!Q:Q,"DETECTADA"))+L8+M8</f>
        <v>4</v>
      </c>
      <c r="Q8" s="41">
        <f>COUNTIFS('Cédula GSNPA'!A:A,B8,'Cédula GSNPA'!Q:Q,"REQUERIMIENTO")</f>
        <v>0</v>
      </c>
      <c r="R8" s="41" t="s">
        <v>13</v>
      </c>
      <c r="S8" s="42">
        <f t="shared" si="0"/>
        <v>4</v>
      </c>
    </row>
    <row r="9" spans="1:19" ht="22.5" x14ac:dyDescent="0.25">
      <c r="A9" s="36">
        <v>5</v>
      </c>
      <c r="B9" s="37">
        <v>106011017</v>
      </c>
      <c r="C9" s="26" t="s">
        <v>337</v>
      </c>
      <c r="D9" s="26" t="s">
        <v>22</v>
      </c>
      <c r="E9" s="38" t="s">
        <v>302</v>
      </c>
      <c r="F9" s="39" t="s">
        <v>353</v>
      </c>
      <c r="G9" s="39" t="s">
        <v>336</v>
      </c>
      <c r="H9" s="40">
        <v>222759.9</v>
      </c>
      <c r="I9" s="40" t="s">
        <v>359</v>
      </c>
      <c r="J9" s="41">
        <f>(COUNTIF('Cédula GSNPA'!A:A,B9))-O9-Q9</f>
        <v>9</v>
      </c>
      <c r="K9" s="41">
        <f>COUNTIFS('Cédula GSNPA'!A:A,B9,'Cédula GSNPA'!Q:Q,"ATENDIDA")</f>
        <v>0</v>
      </c>
      <c r="L9" s="41">
        <f>COUNTIFS('Cédula GSNPA'!A:A,B9,'Cédula GSNPA'!Q:Q,"PERSISTE")</f>
        <v>0</v>
      </c>
      <c r="M9" s="41">
        <f>COUNTIFS('Cédula GSNPA'!A:A,B9,'Cédula GSNPA'!Q:Q,"PARCIALMENTE ATENDIDA")</f>
        <v>0</v>
      </c>
      <c r="N9" s="41">
        <f>COUNTIFS('Cédula GSNPA'!A:A,B9,'Cédula GSNPA'!Q:Q,"CONTINÚA")</f>
        <v>0</v>
      </c>
      <c r="O9" s="41">
        <f>COUNTIFS('Cédula GSNPA'!A:A,B9,'Cédula GSNPA'!Q:Q,"SIN AREAS DE OPORTUNIDAD")</f>
        <v>0</v>
      </c>
      <c r="P9" s="41">
        <f>(COUNTIFS('Cédula GSNPA'!A:A,B9,'Cédula GSNPA'!Q:Q,"DETECTADA"))+L9+M9</f>
        <v>9</v>
      </c>
      <c r="Q9" s="41">
        <f>COUNTIFS('Cédula GSNPA'!A:A,B9,'Cédula GSNPA'!Q:Q,"REQUERIMIENTO")</f>
        <v>0</v>
      </c>
      <c r="R9" s="41" t="s">
        <v>139</v>
      </c>
      <c r="S9" s="42">
        <f t="shared" si="0"/>
        <v>5</v>
      </c>
    </row>
    <row r="10" spans="1:19" ht="33.75" x14ac:dyDescent="0.25">
      <c r="A10" s="36">
        <v>6</v>
      </c>
      <c r="B10" s="37">
        <v>106016817</v>
      </c>
      <c r="C10" s="26" t="s">
        <v>337</v>
      </c>
      <c r="D10" s="26" t="s">
        <v>22</v>
      </c>
      <c r="E10" s="38" t="s">
        <v>302</v>
      </c>
      <c r="F10" s="39" t="s">
        <v>351</v>
      </c>
      <c r="G10" s="39" t="s">
        <v>336</v>
      </c>
      <c r="H10" s="40">
        <v>39904</v>
      </c>
      <c r="I10" s="40" t="s">
        <v>359</v>
      </c>
      <c r="J10" s="41">
        <f>(COUNTIF('Cédula GSNPA'!A:A,B10))-O10-Q10</f>
        <v>3</v>
      </c>
      <c r="K10" s="41">
        <f>COUNTIFS('Cédula GSNPA'!A:A,B10,'Cédula GSNPA'!Q:Q,"ATENDIDA")</f>
        <v>0</v>
      </c>
      <c r="L10" s="41">
        <f>COUNTIFS('Cédula GSNPA'!A:A,B10,'Cédula GSNPA'!Q:Q,"PERSISTE")</f>
        <v>0</v>
      </c>
      <c r="M10" s="41">
        <f>COUNTIFS('Cédula GSNPA'!A:A,B10,'Cédula GSNPA'!Q:Q,"PARCIALMENTE ATENDIDA")</f>
        <v>0</v>
      </c>
      <c r="N10" s="41">
        <f>COUNTIFS('Cédula GSNPA'!A:A,B10,'Cédula GSNPA'!Q:Q,"CONTINÚA")</f>
        <v>0</v>
      </c>
      <c r="O10" s="41">
        <f>COUNTIFS('Cédula GSNPA'!A:A,B10,'Cédula GSNPA'!Q:Q,"SIN AREAS DE OPORTUNIDAD")</f>
        <v>0</v>
      </c>
      <c r="P10" s="41">
        <f>(COUNTIFS('Cédula GSNPA'!A:A,B10,'Cédula GSNPA'!Q:Q,"DETECTADA"))+L10+M10</f>
        <v>3</v>
      </c>
      <c r="Q10" s="41">
        <f>COUNTIFS('Cédula GSNPA'!A:A,B10,'Cédula GSNPA'!Q:Q,"REQUERIMIENTO")</f>
        <v>0</v>
      </c>
      <c r="R10" s="41" t="s">
        <v>14</v>
      </c>
      <c r="S10" s="42">
        <f t="shared" si="0"/>
        <v>6</v>
      </c>
    </row>
    <row r="11" spans="1:19" ht="33.75" x14ac:dyDescent="0.25">
      <c r="A11" s="36">
        <v>7</v>
      </c>
      <c r="B11" s="37">
        <v>115015617</v>
      </c>
      <c r="C11" s="26" t="s">
        <v>337</v>
      </c>
      <c r="D11" s="26" t="s">
        <v>23</v>
      </c>
      <c r="E11" s="38" t="s">
        <v>295</v>
      </c>
      <c r="F11" s="39" t="s">
        <v>351</v>
      </c>
      <c r="G11" s="39" t="s">
        <v>336</v>
      </c>
      <c r="H11" s="40">
        <v>199999.2</v>
      </c>
      <c r="I11" s="40" t="s">
        <v>359</v>
      </c>
      <c r="J11" s="41">
        <f>(COUNTIF('Cédula GSNPA'!A:A,B11))-O11-Q11</f>
        <v>0</v>
      </c>
      <c r="K11" s="41">
        <f>COUNTIFS('Cédula GSNPA'!A:A,B11,'Cédula GSNPA'!Q:Q,"ATENDIDA")</f>
        <v>0</v>
      </c>
      <c r="L11" s="41">
        <f>COUNTIFS('Cédula GSNPA'!A:A,B11,'Cédula GSNPA'!Q:Q,"PERSISTE")</f>
        <v>0</v>
      </c>
      <c r="M11" s="41">
        <f>COUNTIFS('Cédula GSNPA'!A:A,B11,'Cédula GSNPA'!Q:Q,"PARCIALMENTE ATENDIDA")</f>
        <v>0</v>
      </c>
      <c r="N11" s="41">
        <f>COUNTIFS('Cédula GSNPA'!A:A,B11,'Cédula GSNPA'!Q:Q,"CONTINÚA")</f>
        <v>0</v>
      </c>
      <c r="O11" s="41">
        <f>COUNTIFS('Cédula GSNPA'!A:A,B11,'Cédula GSNPA'!Q:Q,"SIN AREAS DE OPORTUNIDAD")</f>
        <v>1</v>
      </c>
      <c r="P11" s="41">
        <f>(COUNTIFS('Cédula GSNPA'!A:A,B11,'Cédula GSNPA'!Q:Q,"DETECTADA"))+L11+M11</f>
        <v>0</v>
      </c>
      <c r="Q11" s="41">
        <f>COUNTIFS('Cédula GSNPA'!A:A,B11,'Cédula GSNPA'!Q:Q,"REQUERIMIENTO")</f>
        <v>0</v>
      </c>
      <c r="R11" s="41" t="s">
        <v>241</v>
      </c>
      <c r="S11" s="42">
        <f t="shared" si="0"/>
        <v>7</v>
      </c>
    </row>
    <row r="12" spans="1:19" ht="56.25" x14ac:dyDescent="0.25">
      <c r="A12" s="36">
        <v>8</v>
      </c>
      <c r="B12" s="37">
        <v>118005516</v>
      </c>
      <c r="C12" s="26" t="s">
        <v>337</v>
      </c>
      <c r="D12" s="26" t="s">
        <v>26</v>
      </c>
      <c r="E12" s="38" t="s">
        <v>338</v>
      </c>
      <c r="F12" s="39" t="s">
        <v>354</v>
      </c>
      <c r="G12" s="39" t="s">
        <v>336</v>
      </c>
      <c r="H12" s="40">
        <v>10000</v>
      </c>
      <c r="I12" s="40" t="s">
        <v>359</v>
      </c>
      <c r="J12" s="41">
        <f>(COUNTIF('Cédula GSNPA'!A:A,B12))-O12-Q12</f>
        <v>7</v>
      </c>
      <c r="K12" s="41">
        <f>COUNTIFS('Cédula GSNPA'!A:A,B12,'Cédula GSNPA'!Q:Q,"ATENDIDA")</f>
        <v>0</v>
      </c>
      <c r="L12" s="41">
        <f>COUNTIFS('Cédula GSNPA'!A:A,B12,'Cédula GSNPA'!Q:Q,"PERSISTE")</f>
        <v>0</v>
      </c>
      <c r="M12" s="41">
        <f>COUNTIFS('Cédula GSNPA'!A:A,B12,'Cédula GSNPA'!Q:Q,"PARCIALMENTE ATENDIDA")</f>
        <v>0</v>
      </c>
      <c r="N12" s="41">
        <f>COUNTIFS('Cédula GSNPA'!A:A,B12,'Cédula GSNPA'!Q:Q,"CONTINÚA")</f>
        <v>0</v>
      </c>
      <c r="O12" s="41">
        <f>COUNTIFS('Cédula GSNPA'!A:A,B12,'Cédula GSNPA'!Q:Q,"SIN AREAS DE OPORTUNIDAD")</f>
        <v>0</v>
      </c>
      <c r="P12" s="41">
        <f>(COUNTIFS('Cédula GSNPA'!A:A,B12,'Cédula GSNPA'!Q:Q,"DETECTADA"))+L12+M12</f>
        <v>7</v>
      </c>
      <c r="Q12" s="41">
        <f>COUNTIFS('Cédula GSNPA'!A:A,B12,'Cédula GSNPA'!Q:Q,"REQUERIMIENTO")</f>
        <v>0</v>
      </c>
      <c r="R12" s="41" t="s">
        <v>139</v>
      </c>
      <c r="S12" s="42">
        <f t="shared" si="0"/>
        <v>8</v>
      </c>
    </row>
    <row r="13" spans="1:19" ht="22.5" x14ac:dyDescent="0.25">
      <c r="A13" s="36">
        <v>9</v>
      </c>
      <c r="B13" s="37">
        <v>303024717</v>
      </c>
      <c r="C13" s="26" t="s">
        <v>272</v>
      </c>
      <c r="D13" s="26" t="s">
        <v>58</v>
      </c>
      <c r="E13" s="38" t="s">
        <v>311</v>
      </c>
      <c r="F13" s="39" t="s">
        <v>353</v>
      </c>
      <c r="G13" s="39" t="s">
        <v>336</v>
      </c>
      <c r="H13" s="40">
        <v>198763.21</v>
      </c>
      <c r="I13" s="40" t="s">
        <v>359</v>
      </c>
      <c r="J13" s="41">
        <f>(COUNTIF('Cédula GSNPA'!A:A,B13))-O13-Q13</f>
        <v>2</v>
      </c>
      <c r="K13" s="41">
        <f>COUNTIFS('Cédula GSNPA'!A:A,B13,'Cédula GSNPA'!Q:Q,"ATENDIDA")</f>
        <v>0</v>
      </c>
      <c r="L13" s="41">
        <f>COUNTIFS('Cédula GSNPA'!A:A,B13,'Cédula GSNPA'!Q:Q,"PERSISTE")</f>
        <v>0</v>
      </c>
      <c r="M13" s="41">
        <f>COUNTIFS('Cédula GSNPA'!A:A,B13,'Cédula GSNPA'!Q:Q,"PARCIALMENTE ATENDIDA")</f>
        <v>0</v>
      </c>
      <c r="N13" s="41">
        <f>COUNTIFS('Cédula GSNPA'!A:A,B13,'Cédula GSNPA'!Q:Q,"CONTINÚA")</f>
        <v>0</v>
      </c>
      <c r="O13" s="41">
        <f>COUNTIFS('Cédula GSNPA'!A:A,B13,'Cédula GSNPA'!Q:Q,"SIN AREAS DE OPORTUNIDAD")</f>
        <v>0</v>
      </c>
      <c r="P13" s="41">
        <f>(COUNTIFS('Cédula GSNPA'!A:A,B13,'Cédula GSNPA'!Q:Q,"DETECTADA"))+L13+M13</f>
        <v>2</v>
      </c>
      <c r="Q13" s="41">
        <f>COUNTIFS('Cédula GSNPA'!A:A,B13,'Cédula GSNPA'!Q:Q,"REQUERIMIENTO")</f>
        <v>0</v>
      </c>
      <c r="R13" s="41" t="s">
        <v>139</v>
      </c>
      <c r="S13" s="42">
        <f t="shared" si="0"/>
        <v>9</v>
      </c>
    </row>
    <row r="14" spans="1:19" ht="45" x14ac:dyDescent="0.25">
      <c r="A14" s="36">
        <v>10</v>
      </c>
      <c r="B14" s="37">
        <v>304009617</v>
      </c>
      <c r="C14" s="26" t="s">
        <v>272</v>
      </c>
      <c r="D14" s="26" t="s">
        <v>59</v>
      </c>
      <c r="E14" s="38" t="s">
        <v>303</v>
      </c>
      <c r="F14" s="39" t="s">
        <v>355</v>
      </c>
      <c r="G14" s="39" t="s">
        <v>336</v>
      </c>
      <c r="H14" s="40">
        <v>8874</v>
      </c>
      <c r="I14" s="40" t="s">
        <v>359</v>
      </c>
      <c r="J14" s="41">
        <f>(COUNTIF('Cédula GSNPA'!A:A,B14))-O14-Q14</f>
        <v>3</v>
      </c>
      <c r="K14" s="41">
        <f>COUNTIFS('Cédula GSNPA'!A:A,B14,'Cédula GSNPA'!Q:Q,"ATENDIDA")</f>
        <v>0</v>
      </c>
      <c r="L14" s="41">
        <f>COUNTIFS('Cédula GSNPA'!A:A,B14,'Cédula GSNPA'!Q:Q,"PERSISTE")</f>
        <v>0</v>
      </c>
      <c r="M14" s="41">
        <f>COUNTIFS('Cédula GSNPA'!A:A,B14,'Cédula GSNPA'!Q:Q,"PARCIALMENTE ATENDIDA")</f>
        <v>0</v>
      </c>
      <c r="N14" s="41">
        <f>COUNTIFS('Cédula GSNPA'!A:A,B14,'Cédula GSNPA'!Q:Q,"CONTINÚA")</f>
        <v>0</v>
      </c>
      <c r="O14" s="41">
        <f>COUNTIFS('Cédula GSNPA'!A:A,B14,'Cédula GSNPA'!Q:Q,"SIN AREAS DE OPORTUNIDAD")</f>
        <v>0</v>
      </c>
      <c r="P14" s="41">
        <f>(COUNTIFS('Cédula GSNPA'!A:A,B14,'Cédula GSNPA'!Q:Q,"DETECTADA"))+L14+M14</f>
        <v>3</v>
      </c>
      <c r="Q14" s="41">
        <f>COUNTIFS('Cédula GSNPA'!A:A,B14,'Cédula GSNPA'!Q:Q,"REQUERIMIENTO")</f>
        <v>0</v>
      </c>
      <c r="R14" s="41" t="s">
        <v>13</v>
      </c>
      <c r="S14" s="42">
        <f t="shared" si="0"/>
        <v>10</v>
      </c>
    </row>
    <row r="15" spans="1:19" ht="45" x14ac:dyDescent="0.25">
      <c r="A15" s="36">
        <v>11</v>
      </c>
      <c r="B15" s="37">
        <v>306023817</v>
      </c>
      <c r="C15" s="26" t="s">
        <v>272</v>
      </c>
      <c r="D15" s="26" t="s">
        <v>61</v>
      </c>
      <c r="E15" s="38" t="s">
        <v>339</v>
      </c>
      <c r="F15" s="39" t="s">
        <v>356</v>
      </c>
      <c r="G15" s="39" t="s">
        <v>336</v>
      </c>
      <c r="H15" s="40">
        <v>1000000</v>
      </c>
      <c r="I15" s="40" t="s">
        <v>359</v>
      </c>
      <c r="J15" s="41">
        <f>(COUNTIF('Cédula GSNPA'!A:A,B15))-O15-Q15</f>
        <v>2</v>
      </c>
      <c r="K15" s="41">
        <f>COUNTIFS('Cédula GSNPA'!A:A,B15,'Cédula GSNPA'!Q:Q,"ATENDIDA")</f>
        <v>0</v>
      </c>
      <c r="L15" s="41">
        <f>COUNTIFS('Cédula GSNPA'!A:A,B15,'Cédula GSNPA'!Q:Q,"PERSISTE")</f>
        <v>0</v>
      </c>
      <c r="M15" s="41">
        <f>COUNTIFS('Cédula GSNPA'!A:A,B15,'Cédula GSNPA'!Q:Q,"PARCIALMENTE ATENDIDA")</f>
        <v>0</v>
      </c>
      <c r="N15" s="41">
        <f>COUNTIFS('Cédula GSNPA'!A:A,B15,'Cédula GSNPA'!Q:Q,"CONTINÚA")</f>
        <v>0</v>
      </c>
      <c r="O15" s="41">
        <f>COUNTIFS('Cédula GSNPA'!A:A,B15,'Cédula GSNPA'!Q:Q,"SIN AREAS DE OPORTUNIDAD")</f>
        <v>0</v>
      </c>
      <c r="P15" s="41">
        <f>(COUNTIFS('Cédula GSNPA'!A:A,B15,'Cédula GSNPA'!Q:Q,"DETECTADA"))+L15+M15</f>
        <v>2</v>
      </c>
      <c r="Q15" s="41">
        <f>COUNTIFS('Cédula GSNPA'!A:A,B15,'Cédula GSNPA'!Q:Q,"REQUERIMIENTO")</f>
        <v>0</v>
      </c>
      <c r="R15" s="41" t="s">
        <v>241</v>
      </c>
      <c r="S15" s="42">
        <f t="shared" si="0"/>
        <v>11</v>
      </c>
    </row>
    <row r="16" spans="1:19" ht="22.5" x14ac:dyDescent="0.25">
      <c r="A16" s="36">
        <v>12</v>
      </c>
      <c r="B16" s="37">
        <v>311032817</v>
      </c>
      <c r="C16" s="26" t="s">
        <v>272</v>
      </c>
      <c r="D16" s="26" t="s">
        <v>65</v>
      </c>
      <c r="E16" s="38" t="s">
        <v>321</v>
      </c>
      <c r="F16" s="39" t="s">
        <v>353</v>
      </c>
      <c r="G16" s="39" t="s">
        <v>336</v>
      </c>
      <c r="H16" s="40">
        <v>225483.18</v>
      </c>
      <c r="I16" s="40" t="s">
        <v>359</v>
      </c>
      <c r="J16" s="41">
        <f>(COUNTIF('Cédula GSNPA'!A:A,B16))-O16-Q16</f>
        <v>5</v>
      </c>
      <c r="K16" s="41">
        <f>COUNTIFS('Cédula GSNPA'!A:A,B16,'Cédula GSNPA'!Q:Q,"ATENDIDA")</f>
        <v>0</v>
      </c>
      <c r="L16" s="41">
        <f>COUNTIFS('Cédula GSNPA'!A:A,B16,'Cédula GSNPA'!Q:Q,"PERSISTE")</f>
        <v>0</v>
      </c>
      <c r="M16" s="41">
        <f>COUNTIFS('Cédula GSNPA'!A:A,B16,'Cédula GSNPA'!Q:Q,"PARCIALMENTE ATENDIDA")</f>
        <v>0</v>
      </c>
      <c r="N16" s="41">
        <f>COUNTIFS('Cédula GSNPA'!A:A,B16,'Cédula GSNPA'!Q:Q,"CONTINÚA")</f>
        <v>0</v>
      </c>
      <c r="O16" s="41">
        <f>COUNTIFS('Cédula GSNPA'!A:A,B16,'Cédula GSNPA'!Q:Q,"SIN AREAS DE OPORTUNIDAD")</f>
        <v>0</v>
      </c>
      <c r="P16" s="41">
        <f>(COUNTIFS('Cédula GSNPA'!A:A,B16,'Cédula GSNPA'!Q:Q,"DETECTADA"))+L16+M16</f>
        <v>5</v>
      </c>
      <c r="Q16" s="41">
        <f>COUNTIFS('Cédula GSNPA'!A:A,B16,'Cédula GSNPA'!Q:Q,"REQUERIMIENTO")</f>
        <v>0</v>
      </c>
      <c r="R16" s="41" t="s">
        <v>161</v>
      </c>
      <c r="S16" s="42">
        <f t="shared" si="0"/>
        <v>12</v>
      </c>
    </row>
    <row r="17" spans="1:19" ht="33.75" x14ac:dyDescent="0.25">
      <c r="A17" s="36">
        <v>13</v>
      </c>
      <c r="B17" s="37">
        <v>312012217</v>
      </c>
      <c r="C17" s="26" t="s">
        <v>272</v>
      </c>
      <c r="D17" s="26" t="s">
        <v>66</v>
      </c>
      <c r="E17" s="38" t="s">
        <v>340</v>
      </c>
      <c r="F17" s="39" t="s">
        <v>354</v>
      </c>
      <c r="G17" s="39" t="s">
        <v>336</v>
      </c>
      <c r="H17" s="40">
        <v>1860</v>
      </c>
      <c r="I17" s="40" t="s">
        <v>359</v>
      </c>
      <c r="J17" s="41">
        <f>(COUNTIF('Cédula GSNPA'!A:A,B17))-O17-Q17</f>
        <v>3</v>
      </c>
      <c r="K17" s="41">
        <f>COUNTIFS('Cédula GSNPA'!A:A,B17,'Cédula GSNPA'!Q:Q,"ATENDIDA")</f>
        <v>0</v>
      </c>
      <c r="L17" s="41">
        <f>COUNTIFS('Cédula GSNPA'!A:A,B17,'Cédula GSNPA'!Q:Q,"PERSISTE")</f>
        <v>0</v>
      </c>
      <c r="M17" s="41">
        <f>COUNTIFS('Cédula GSNPA'!A:A,B17,'Cédula GSNPA'!Q:Q,"PARCIALMENTE ATENDIDA")</f>
        <v>0</v>
      </c>
      <c r="N17" s="41">
        <f>COUNTIFS('Cédula GSNPA'!A:A,B17,'Cédula GSNPA'!Q:Q,"CONTINÚA")</f>
        <v>0</v>
      </c>
      <c r="O17" s="41">
        <f>COUNTIFS('Cédula GSNPA'!A:A,B17,'Cédula GSNPA'!Q:Q,"SIN AREAS DE OPORTUNIDAD")</f>
        <v>0</v>
      </c>
      <c r="P17" s="41">
        <f>(COUNTIFS('Cédula GSNPA'!A:A,B17,'Cédula GSNPA'!Q:Q,"DETECTADA"))+L17+M17</f>
        <v>3</v>
      </c>
      <c r="Q17" s="41">
        <f>COUNTIFS('Cédula GSNPA'!A:A,B17,'Cédula GSNPA'!Q:Q,"REQUERIMIENTO")</f>
        <v>0</v>
      </c>
      <c r="R17" s="41" t="s">
        <v>14</v>
      </c>
      <c r="S17" s="42">
        <f t="shared" si="0"/>
        <v>13</v>
      </c>
    </row>
    <row r="18" spans="1:19" ht="33.75" x14ac:dyDescent="0.25">
      <c r="A18" s="36">
        <v>14</v>
      </c>
      <c r="B18" s="37">
        <v>312012617</v>
      </c>
      <c r="C18" s="26" t="s">
        <v>272</v>
      </c>
      <c r="D18" s="26" t="s">
        <v>66</v>
      </c>
      <c r="E18" s="38" t="s">
        <v>312</v>
      </c>
      <c r="F18" s="39" t="s">
        <v>354</v>
      </c>
      <c r="G18" s="39" t="s">
        <v>336</v>
      </c>
      <c r="H18" s="40">
        <v>680</v>
      </c>
      <c r="I18" s="40" t="s">
        <v>359</v>
      </c>
      <c r="J18" s="41">
        <f>(COUNTIF('Cédula GSNPA'!A:A,B18))-O18-Q18</f>
        <v>4</v>
      </c>
      <c r="K18" s="41">
        <f>COUNTIFS('Cédula GSNPA'!A:A,B18,'Cédula GSNPA'!Q:Q,"ATENDIDA")</f>
        <v>0</v>
      </c>
      <c r="L18" s="41">
        <f>COUNTIFS('Cédula GSNPA'!A:A,B18,'Cédula GSNPA'!Q:Q,"PERSISTE")</f>
        <v>0</v>
      </c>
      <c r="M18" s="41">
        <f>COUNTIFS('Cédula GSNPA'!A:A,B18,'Cédula GSNPA'!Q:Q,"PARCIALMENTE ATENDIDA")</f>
        <v>0</v>
      </c>
      <c r="N18" s="41">
        <f>COUNTIFS('Cédula GSNPA'!A:A,B18,'Cédula GSNPA'!Q:Q,"CONTINÚA")</f>
        <v>0</v>
      </c>
      <c r="O18" s="41">
        <f>COUNTIFS('Cédula GSNPA'!A:A,B18,'Cédula GSNPA'!Q:Q,"SIN AREAS DE OPORTUNIDAD")</f>
        <v>0</v>
      </c>
      <c r="P18" s="41">
        <f>(COUNTIFS('Cédula GSNPA'!A:A,B18,'Cédula GSNPA'!Q:Q,"DETECTADA"))+L18+M18</f>
        <v>4</v>
      </c>
      <c r="Q18" s="41">
        <f>COUNTIFS('Cédula GSNPA'!A:A,B18,'Cédula GSNPA'!Q:Q,"REQUERIMIENTO")</f>
        <v>0</v>
      </c>
      <c r="R18" s="41" t="s">
        <v>139</v>
      </c>
      <c r="S18" s="42">
        <f t="shared" si="0"/>
        <v>14</v>
      </c>
    </row>
    <row r="19" spans="1:19" ht="33.75" x14ac:dyDescent="0.25">
      <c r="A19" s="36">
        <v>15</v>
      </c>
      <c r="B19" s="37">
        <v>312013317</v>
      </c>
      <c r="C19" s="26" t="s">
        <v>272</v>
      </c>
      <c r="D19" s="26" t="s">
        <v>66</v>
      </c>
      <c r="E19" s="38" t="s">
        <v>341</v>
      </c>
      <c r="F19" s="39" t="s">
        <v>354</v>
      </c>
      <c r="G19" s="39" t="s">
        <v>336</v>
      </c>
      <c r="H19" s="40">
        <v>680</v>
      </c>
      <c r="I19" s="40" t="s">
        <v>359</v>
      </c>
      <c r="J19" s="41">
        <f>(COUNTIF('Cédula GSNPA'!A:A,B19))-O19-Q19</f>
        <v>3</v>
      </c>
      <c r="K19" s="41">
        <f>COUNTIFS('Cédula GSNPA'!A:A,B19,'Cédula GSNPA'!Q:Q,"ATENDIDA")</f>
        <v>0</v>
      </c>
      <c r="L19" s="41">
        <f>COUNTIFS('Cédula GSNPA'!A:A,B19,'Cédula GSNPA'!Q:Q,"PERSISTE")</f>
        <v>0</v>
      </c>
      <c r="M19" s="41">
        <f>COUNTIFS('Cédula GSNPA'!A:A,B19,'Cédula GSNPA'!Q:Q,"PARCIALMENTE ATENDIDA")</f>
        <v>0</v>
      </c>
      <c r="N19" s="41">
        <f>COUNTIFS('Cédula GSNPA'!A:A,B19,'Cédula GSNPA'!Q:Q,"CONTINÚA")</f>
        <v>0</v>
      </c>
      <c r="O19" s="41">
        <f>COUNTIFS('Cédula GSNPA'!A:A,B19,'Cédula GSNPA'!Q:Q,"SIN AREAS DE OPORTUNIDAD")</f>
        <v>0</v>
      </c>
      <c r="P19" s="41">
        <f>(COUNTIFS('Cédula GSNPA'!A:A,B19,'Cédula GSNPA'!Q:Q,"DETECTADA"))+L19+M19</f>
        <v>3</v>
      </c>
      <c r="Q19" s="41">
        <f>COUNTIFS('Cédula GSNPA'!A:A,B19,'Cédula GSNPA'!Q:Q,"REQUERIMIENTO")</f>
        <v>0</v>
      </c>
      <c r="R19" s="41" t="s">
        <v>241</v>
      </c>
      <c r="S19" s="42">
        <f t="shared" si="0"/>
        <v>15</v>
      </c>
    </row>
    <row r="20" spans="1:19" ht="33.75" x14ac:dyDescent="0.25">
      <c r="A20" s="36">
        <v>16</v>
      </c>
      <c r="B20" s="37">
        <v>313007817</v>
      </c>
      <c r="C20" s="26" t="s">
        <v>272</v>
      </c>
      <c r="D20" s="26" t="s">
        <v>67</v>
      </c>
      <c r="E20" s="38" t="s">
        <v>304</v>
      </c>
      <c r="F20" s="39" t="s">
        <v>354</v>
      </c>
      <c r="G20" s="39" t="s">
        <v>336</v>
      </c>
      <c r="H20" s="40">
        <v>4000</v>
      </c>
      <c r="I20" s="40" t="s">
        <v>359</v>
      </c>
      <c r="J20" s="41">
        <f>(COUNTIF('Cédula GSNPA'!A:A,B20))-O20-Q20</f>
        <v>10</v>
      </c>
      <c r="K20" s="41">
        <f>COUNTIFS('Cédula GSNPA'!A:A,B20,'Cédula GSNPA'!Q:Q,"ATENDIDA")</f>
        <v>0</v>
      </c>
      <c r="L20" s="41">
        <f>COUNTIFS('Cédula GSNPA'!A:A,B20,'Cédula GSNPA'!Q:Q,"PERSISTE")</f>
        <v>0</v>
      </c>
      <c r="M20" s="41">
        <f>COUNTIFS('Cédula GSNPA'!A:A,B20,'Cédula GSNPA'!Q:Q,"PARCIALMENTE ATENDIDA")</f>
        <v>0</v>
      </c>
      <c r="N20" s="41">
        <f>COUNTIFS('Cédula GSNPA'!A:A,B20,'Cédula GSNPA'!Q:Q,"CONTINÚA")</f>
        <v>0</v>
      </c>
      <c r="O20" s="41">
        <f>COUNTIFS('Cédula GSNPA'!A:A,B20,'Cédula GSNPA'!Q:Q,"SIN AREAS DE OPORTUNIDAD")</f>
        <v>0</v>
      </c>
      <c r="P20" s="41">
        <f>(COUNTIFS('Cédula GSNPA'!A:A,B20,'Cédula GSNPA'!Q:Q,"DETECTADA"))+L20+M20</f>
        <v>10</v>
      </c>
      <c r="Q20" s="41">
        <f>COUNTIFS('Cédula GSNPA'!A:A,B20,'Cédula GSNPA'!Q:Q,"REQUERIMIENTO")</f>
        <v>0</v>
      </c>
      <c r="R20" s="41" t="s">
        <v>13</v>
      </c>
      <c r="S20" s="42">
        <f t="shared" si="0"/>
        <v>16</v>
      </c>
    </row>
    <row r="21" spans="1:19" ht="22.5" x14ac:dyDescent="0.25">
      <c r="A21" s="36">
        <v>17</v>
      </c>
      <c r="B21" s="37">
        <v>317019417</v>
      </c>
      <c r="C21" s="26" t="s">
        <v>272</v>
      </c>
      <c r="D21" s="26" t="s">
        <v>70</v>
      </c>
      <c r="E21" s="38" t="s">
        <v>342</v>
      </c>
      <c r="F21" s="39" t="s">
        <v>353</v>
      </c>
      <c r="G21" s="39" t="s">
        <v>336</v>
      </c>
      <c r="H21" s="40">
        <v>395944.54</v>
      </c>
      <c r="I21" s="40" t="s">
        <v>359</v>
      </c>
      <c r="J21" s="41">
        <f>(COUNTIF('Cédula GSNPA'!A:A,B21))-O21-Q21</f>
        <v>7</v>
      </c>
      <c r="K21" s="41">
        <f>COUNTIFS('Cédula GSNPA'!A:A,B21,'Cédula GSNPA'!Q:Q,"ATENDIDA")</f>
        <v>0</v>
      </c>
      <c r="L21" s="41">
        <f>COUNTIFS('Cédula GSNPA'!A:A,B21,'Cédula GSNPA'!Q:Q,"PERSISTE")</f>
        <v>0</v>
      </c>
      <c r="M21" s="41">
        <f>COUNTIFS('Cédula GSNPA'!A:A,B21,'Cédula GSNPA'!Q:Q,"PARCIALMENTE ATENDIDA")</f>
        <v>0</v>
      </c>
      <c r="N21" s="41">
        <f>COUNTIFS('Cédula GSNPA'!A:A,B21,'Cédula GSNPA'!Q:Q,"CONTINÚA")</f>
        <v>0</v>
      </c>
      <c r="O21" s="41">
        <f>COUNTIFS('Cédula GSNPA'!A:A,B21,'Cédula GSNPA'!Q:Q,"SIN AREAS DE OPORTUNIDAD")</f>
        <v>0</v>
      </c>
      <c r="P21" s="41">
        <f>(COUNTIFS('Cédula GSNPA'!A:A,B21,'Cédula GSNPA'!Q:Q,"DETECTADA"))+L21+M21</f>
        <v>7</v>
      </c>
      <c r="Q21" s="41">
        <f>COUNTIFS('Cédula GSNPA'!A:A,B21,'Cédula GSNPA'!Q:Q,"REQUERIMIENTO")</f>
        <v>0</v>
      </c>
      <c r="R21" s="41" t="s">
        <v>14</v>
      </c>
      <c r="S21" s="42">
        <f t="shared" si="0"/>
        <v>17</v>
      </c>
    </row>
    <row r="22" spans="1:19" ht="33.75" x14ac:dyDescent="0.25">
      <c r="A22" s="36">
        <v>18</v>
      </c>
      <c r="B22" s="37">
        <v>319002617</v>
      </c>
      <c r="C22" s="26" t="s">
        <v>272</v>
      </c>
      <c r="D22" s="26" t="s">
        <v>72</v>
      </c>
      <c r="E22" s="38" t="s">
        <v>343</v>
      </c>
      <c r="F22" s="39" t="s">
        <v>354</v>
      </c>
      <c r="G22" s="39" t="s">
        <v>336</v>
      </c>
      <c r="H22" s="40">
        <v>2200</v>
      </c>
      <c r="I22" s="40" t="s">
        <v>359</v>
      </c>
      <c r="J22" s="41">
        <f>(COUNTIF('Cédula GSNPA'!A:A,B22))-O22-Q22</f>
        <v>1</v>
      </c>
      <c r="K22" s="41">
        <f>COUNTIFS('Cédula GSNPA'!A:A,B22,'Cédula GSNPA'!Q:Q,"ATENDIDA")</f>
        <v>0</v>
      </c>
      <c r="L22" s="41">
        <f>COUNTIFS('Cédula GSNPA'!A:A,B22,'Cédula GSNPA'!Q:Q,"PERSISTE")</f>
        <v>0</v>
      </c>
      <c r="M22" s="41">
        <f>COUNTIFS('Cédula GSNPA'!A:A,B22,'Cédula GSNPA'!Q:Q,"PARCIALMENTE ATENDIDA")</f>
        <v>0</v>
      </c>
      <c r="N22" s="41">
        <f>COUNTIFS('Cédula GSNPA'!A:A,B22,'Cédula GSNPA'!Q:Q,"CONTINÚA")</f>
        <v>0</v>
      </c>
      <c r="O22" s="41">
        <f>COUNTIFS('Cédula GSNPA'!A:A,B22,'Cédula GSNPA'!Q:Q,"SIN AREAS DE OPORTUNIDAD")</f>
        <v>0</v>
      </c>
      <c r="P22" s="41">
        <f>(COUNTIFS('Cédula GSNPA'!A:A,B22,'Cédula GSNPA'!Q:Q,"DETECTADA"))+L22+M22</f>
        <v>1</v>
      </c>
      <c r="Q22" s="41">
        <f>COUNTIFS('Cédula GSNPA'!A:A,B22,'Cédula GSNPA'!Q:Q,"REQUERIMIENTO")</f>
        <v>0</v>
      </c>
      <c r="R22" s="41" t="s">
        <v>241</v>
      </c>
      <c r="S22" s="42">
        <f t="shared" si="0"/>
        <v>18</v>
      </c>
    </row>
    <row r="23" spans="1:19" ht="33.75" x14ac:dyDescent="0.25">
      <c r="A23" s="36">
        <v>19</v>
      </c>
      <c r="B23" s="37">
        <v>319005417</v>
      </c>
      <c r="C23" s="26" t="s">
        <v>272</v>
      </c>
      <c r="D23" s="26" t="s">
        <v>72</v>
      </c>
      <c r="E23" s="38" t="s">
        <v>322</v>
      </c>
      <c r="F23" s="39" t="s">
        <v>354</v>
      </c>
      <c r="G23" s="39" t="s">
        <v>336</v>
      </c>
      <c r="H23" s="40">
        <v>2300</v>
      </c>
      <c r="I23" s="40" t="s">
        <v>359</v>
      </c>
      <c r="J23" s="41">
        <f>(COUNTIF('Cédula GSNPA'!A:A,B23))-O23-Q23</f>
        <v>2</v>
      </c>
      <c r="K23" s="41">
        <f>COUNTIFS('Cédula GSNPA'!A:A,B23,'Cédula GSNPA'!Q:Q,"ATENDIDA")</f>
        <v>0</v>
      </c>
      <c r="L23" s="41">
        <f>COUNTIFS('Cédula GSNPA'!A:A,B23,'Cédula GSNPA'!Q:Q,"PERSISTE")</f>
        <v>0</v>
      </c>
      <c r="M23" s="41">
        <f>COUNTIFS('Cédula GSNPA'!A:A,B23,'Cédula GSNPA'!Q:Q,"PARCIALMENTE ATENDIDA")</f>
        <v>0</v>
      </c>
      <c r="N23" s="41">
        <f>COUNTIFS('Cédula GSNPA'!A:A,B23,'Cédula GSNPA'!Q:Q,"CONTINÚA")</f>
        <v>0</v>
      </c>
      <c r="O23" s="41">
        <f>COUNTIFS('Cédula GSNPA'!A:A,B23,'Cédula GSNPA'!Q:Q,"SIN AREAS DE OPORTUNIDAD")</f>
        <v>0</v>
      </c>
      <c r="P23" s="41">
        <f>(COUNTIFS('Cédula GSNPA'!A:A,B23,'Cédula GSNPA'!Q:Q,"DETECTADA"))+L23+M23</f>
        <v>2</v>
      </c>
      <c r="Q23" s="41">
        <f>COUNTIFS('Cédula GSNPA'!A:A,B23,'Cédula GSNPA'!Q:Q,"REQUERIMIENTO")</f>
        <v>0</v>
      </c>
      <c r="R23" s="41" t="s">
        <v>161</v>
      </c>
      <c r="S23" s="42">
        <f t="shared" si="0"/>
        <v>19</v>
      </c>
    </row>
    <row r="24" spans="1:19" ht="33.75" x14ac:dyDescent="0.25">
      <c r="A24" s="36">
        <v>20</v>
      </c>
      <c r="B24" s="37">
        <v>319005617</v>
      </c>
      <c r="C24" s="26" t="s">
        <v>272</v>
      </c>
      <c r="D24" s="26" t="s">
        <v>72</v>
      </c>
      <c r="E24" s="38" t="s">
        <v>344</v>
      </c>
      <c r="F24" s="39" t="s">
        <v>354</v>
      </c>
      <c r="G24" s="39" t="s">
        <v>336</v>
      </c>
      <c r="H24" s="40">
        <v>2300</v>
      </c>
      <c r="I24" s="40" t="s">
        <v>359</v>
      </c>
      <c r="J24" s="41">
        <f>(COUNTIF('Cédula GSNPA'!A:A,B24))-O24-Q24</f>
        <v>1</v>
      </c>
      <c r="K24" s="41">
        <f>COUNTIFS('Cédula GSNPA'!A:A,B24,'Cédula GSNPA'!Q:Q,"ATENDIDA")</f>
        <v>0</v>
      </c>
      <c r="L24" s="41">
        <f>COUNTIFS('Cédula GSNPA'!A:A,B24,'Cédula GSNPA'!Q:Q,"PERSISTE")</f>
        <v>0</v>
      </c>
      <c r="M24" s="41">
        <f>COUNTIFS('Cédula GSNPA'!A:A,B24,'Cédula GSNPA'!Q:Q,"PARCIALMENTE ATENDIDA")</f>
        <v>0</v>
      </c>
      <c r="N24" s="41">
        <f>COUNTIFS('Cédula GSNPA'!A:A,B24,'Cédula GSNPA'!Q:Q,"CONTINÚA")</f>
        <v>0</v>
      </c>
      <c r="O24" s="41">
        <f>COUNTIFS('Cédula GSNPA'!A:A,B24,'Cédula GSNPA'!Q:Q,"SIN AREAS DE OPORTUNIDAD")</f>
        <v>0</v>
      </c>
      <c r="P24" s="41">
        <f>(COUNTIFS('Cédula GSNPA'!A:A,B24,'Cédula GSNPA'!Q:Q,"DETECTADA"))+L24+M24</f>
        <v>1</v>
      </c>
      <c r="Q24" s="41">
        <f>COUNTIFS('Cédula GSNPA'!A:A,B24,'Cédula GSNPA'!Q:Q,"REQUERIMIENTO")</f>
        <v>0</v>
      </c>
      <c r="R24" s="41" t="s">
        <v>241</v>
      </c>
      <c r="S24" s="42">
        <f t="shared" si="0"/>
        <v>20</v>
      </c>
    </row>
    <row r="25" spans="1:19" ht="33.75" x14ac:dyDescent="0.25">
      <c r="A25" s="36">
        <v>21</v>
      </c>
      <c r="B25" s="37">
        <v>321005917</v>
      </c>
      <c r="C25" s="26" t="s">
        <v>272</v>
      </c>
      <c r="D25" s="26" t="s">
        <v>74</v>
      </c>
      <c r="E25" s="38" t="s">
        <v>296</v>
      </c>
      <c r="F25" s="39" t="s">
        <v>354</v>
      </c>
      <c r="G25" s="39" t="s">
        <v>336</v>
      </c>
      <c r="H25" s="40">
        <v>10000</v>
      </c>
      <c r="I25" s="40" t="s">
        <v>359</v>
      </c>
      <c r="J25" s="41">
        <f>(COUNTIF('Cédula GSNPA'!A:A,B25))-O25-Q25</f>
        <v>4</v>
      </c>
      <c r="K25" s="41">
        <f>COUNTIFS('Cédula GSNPA'!A:A,B25,'Cédula GSNPA'!Q:Q,"ATENDIDA")</f>
        <v>0</v>
      </c>
      <c r="L25" s="41">
        <f>COUNTIFS('Cédula GSNPA'!A:A,B25,'Cédula GSNPA'!Q:Q,"PERSISTE")</f>
        <v>0</v>
      </c>
      <c r="M25" s="41">
        <f>COUNTIFS('Cédula GSNPA'!A:A,B25,'Cédula GSNPA'!Q:Q,"PARCIALMENTE ATENDIDA")</f>
        <v>0</v>
      </c>
      <c r="N25" s="41">
        <f>COUNTIFS('Cédula GSNPA'!A:A,B25,'Cédula GSNPA'!Q:Q,"CONTINÚA")</f>
        <v>0</v>
      </c>
      <c r="O25" s="41">
        <f>COUNTIFS('Cédula GSNPA'!A:A,B25,'Cédula GSNPA'!Q:Q,"SIN AREAS DE OPORTUNIDAD")</f>
        <v>0</v>
      </c>
      <c r="P25" s="41">
        <f>(COUNTIFS('Cédula GSNPA'!A:A,B25,'Cédula GSNPA'!Q:Q,"DETECTADA"))+L25+M25</f>
        <v>4</v>
      </c>
      <c r="Q25" s="41">
        <f>COUNTIFS('Cédula GSNPA'!A:A,B25,'Cédula GSNPA'!Q:Q,"REQUERIMIENTO")</f>
        <v>0</v>
      </c>
      <c r="R25" s="41" t="s">
        <v>241</v>
      </c>
      <c r="S25" s="42">
        <f t="shared" si="0"/>
        <v>21</v>
      </c>
    </row>
    <row r="26" spans="1:19" ht="33.75" x14ac:dyDescent="0.25">
      <c r="A26" s="36">
        <v>22</v>
      </c>
      <c r="B26" s="37">
        <v>321023617</v>
      </c>
      <c r="C26" s="26" t="s">
        <v>272</v>
      </c>
      <c r="D26" s="26" t="s">
        <v>74</v>
      </c>
      <c r="E26" s="38" t="s">
        <v>305</v>
      </c>
      <c r="F26" s="39" t="s">
        <v>354</v>
      </c>
      <c r="G26" s="39" t="s">
        <v>336</v>
      </c>
      <c r="H26" s="40">
        <v>2560</v>
      </c>
      <c r="I26" s="40" t="s">
        <v>359</v>
      </c>
      <c r="J26" s="41">
        <f>(COUNTIF('Cédula GSNPA'!A:A,B26))-O26-Q26</f>
        <v>3</v>
      </c>
      <c r="K26" s="41">
        <f>COUNTIFS('Cédula GSNPA'!A:A,B26,'Cédula GSNPA'!Q:Q,"ATENDIDA")</f>
        <v>0</v>
      </c>
      <c r="L26" s="41">
        <f>COUNTIFS('Cédula GSNPA'!A:A,B26,'Cédula GSNPA'!Q:Q,"PERSISTE")</f>
        <v>0</v>
      </c>
      <c r="M26" s="41">
        <f>COUNTIFS('Cédula GSNPA'!A:A,B26,'Cédula GSNPA'!Q:Q,"PARCIALMENTE ATENDIDA")</f>
        <v>0</v>
      </c>
      <c r="N26" s="41">
        <f>COUNTIFS('Cédula GSNPA'!A:A,B26,'Cédula GSNPA'!Q:Q,"CONTINÚA")</f>
        <v>0</v>
      </c>
      <c r="O26" s="41">
        <f>COUNTIFS('Cédula GSNPA'!A:A,B26,'Cédula GSNPA'!Q:Q,"SIN AREAS DE OPORTUNIDAD")</f>
        <v>0</v>
      </c>
      <c r="P26" s="41">
        <f>(COUNTIFS('Cédula GSNPA'!A:A,B26,'Cédula GSNPA'!Q:Q,"DETECTADA"))+L26+M26</f>
        <v>3</v>
      </c>
      <c r="Q26" s="41">
        <f>COUNTIFS('Cédula GSNPA'!A:A,B26,'Cédula GSNPA'!Q:Q,"REQUERIMIENTO")</f>
        <v>0</v>
      </c>
      <c r="R26" s="41" t="s">
        <v>13</v>
      </c>
      <c r="S26" s="42">
        <f t="shared" si="0"/>
        <v>22</v>
      </c>
    </row>
    <row r="27" spans="1:19" ht="33.75" x14ac:dyDescent="0.25">
      <c r="A27" s="36">
        <v>23</v>
      </c>
      <c r="B27" s="37">
        <v>500000117</v>
      </c>
      <c r="C27" s="26" t="s">
        <v>273</v>
      </c>
      <c r="D27" s="26" t="s">
        <v>77</v>
      </c>
      <c r="E27" s="38" t="s">
        <v>294</v>
      </c>
      <c r="F27" s="39" t="s">
        <v>351</v>
      </c>
      <c r="G27" s="39" t="s">
        <v>336</v>
      </c>
      <c r="H27" s="40">
        <v>25874.99</v>
      </c>
      <c r="I27" s="40" t="s">
        <v>359</v>
      </c>
      <c r="J27" s="41">
        <f>(COUNTIF('Cédula GSNPA'!A:A,B27))-O27-Q27</f>
        <v>4</v>
      </c>
      <c r="K27" s="41">
        <f>COUNTIFS('Cédula GSNPA'!A:A,B27,'Cédula GSNPA'!Q:Q,"ATENDIDA")</f>
        <v>0</v>
      </c>
      <c r="L27" s="41">
        <f>COUNTIFS('Cédula GSNPA'!A:A,B27,'Cédula GSNPA'!Q:Q,"PERSISTE")</f>
        <v>0</v>
      </c>
      <c r="M27" s="41">
        <f>COUNTIFS('Cédula GSNPA'!A:A,B27,'Cédula GSNPA'!Q:Q,"PARCIALMENTE ATENDIDA")</f>
        <v>0</v>
      </c>
      <c r="N27" s="41">
        <f>COUNTIFS('Cédula GSNPA'!A:A,B27,'Cédula GSNPA'!Q:Q,"CONTINÚA")</f>
        <v>0</v>
      </c>
      <c r="O27" s="41">
        <f>COUNTIFS('Cédula GSNPA'!A:A,B27,'Cédula GSNPA'!Q:Q,"SIN AREAS DE OPORTUNIDAD")</f>
        <v>0</v>
      </c>
      <c r="P27" s="41">
        <f>(COUNTIFS('Cédula GSNPA'!A:A,B27,'Cédula GSNPA'!Q:Q,"DETECTADA"))+L27+M27</f>
        <v>4</v>
      </c>
      <c r="Q27" s="41">
        <f>COUNTIFS('Cédula GSNPA'!A:A,B27,'Cédula GSNPA'!Q:Q,"REQUERIMIENTO")</f>
        <v>0</v>
      </c>
      <c r="R27" s="41" t="s">
        <v>139</v>
      </c>
      <c r="S27" s="42">
        <f t="shared" si="0"/>
        <v>23</v>
      </c>
    </row>
    <row r="28" spans="1:19" ht="33.75" x14ac:dyDescent="0.25">
      <c r="A28" s="36">
        <v>24</v>
      </c>
      <c r="B28" s="37">
        <v>500000817</v>
      </c>
      <c r="C28" s="26" t="s">
        <v>273</v>
      </c>
      <c r="D28" s="26" t="s">
        <v>77</v>
      </c>
      <c r="E28" s="38" t="s">
        <v>294</v>
      </c>
      <c r="F28" s="39" t="s">
        <v>351</v>
      </c>
      <c r="G28" s="39" t="s">
        <v>336</v>
      </c>
      <c r="H28" s="40">
        <v>237600</v>
      </c>
      <c r="I28" s="40" t="s">
        <v>359</v>
      </c>
      <c r="J28" s="41">
        <f>(COUNTIF('Cédula GSNPA'!A:A,B28))-O28-Q28</f>
        <v>2</v>
      </c>
      <c r="K28" s="41">
        <f>COUNTIFS('Cédula GSNPA'!A:A,B28,'Cédula GSNPA'!Q:Q,"ATENDIDA")</f>
        <v>0</v>
      </c>
      <c r="L28" s="41">
        <f>COUNTIFS('Cédula GSNPA'!A:A,B28,'Cédula GSNPA'!Q:Q,"PERSISTE")</f>
        <v>0</v>
      </c>
      <c r="M28" s="41">
        <f>COUNTIFS('Cédula GSNPA'!A:A,B28,'Cédula GSNPA'!Q:Q,"PARCIALMENTE ATENDIDA")</f>
        <v>0</v>
      </c>
      <c r="N28" s="41">
        <f>COUNTIFS('Cédula GSNPA'!A:A,B28,'Cédula GSNPA'!Q:Q,"CONTINÚA")</f>
        <v>0</v>
      </c>
      <c r="O28" s="41">
        <f>COUNTIFS('Cédula GSNPA'!A:A,B28,'Cédula GSNPA'!Q:Q,"SIN AREAS DE OPORTUNIDAD")</f>
        <v>0</v>
      </c>
      <c r="P28" s="41">
        <f>(COUNTIFS('Cédula GSNPA'!A:A,B28,'Cédula GSNPA'!Q:Q,"DETECTADA"))+L28+M28</f>
        <v>2</v>
      </c>
      <c r="Q28" s="41">
        <f>COUNTIFS('Cédula GSNPA'!A:A,B28,'Cédula GSNPA'!Q:Q,"REQUERIMIENTO")</f>
        <v>0</v>
      </c>
      <c r="R28" s="41" t="s">
        <v>161</v>
      </c>
      <c r="S28" s="42">
        <f t="shared" si="0"/>
        <v>24</v>
      </c>
    </row>
    <row r="29" spans="1:19" ht="33.75" x14ac:dyDescent="0.25">
      <c r="A29" s="36">
        <v>25</v>
      </c>
      <c r="B29" s="37">
        <v>500003317</v>
      </c>
      <c r="C29" s="26" t="s">
        <v>273</v>
      </c>
      <c r="D29" s="26" t="s">
        <v>77</v>
      </c>
      <c r="E29" s="38" t="s">
        <v>294</v>
      </c>
      <c r="F29" s="39" t="s">
        <v>351</v>
      </c>
      <c r="G29" s="39" t="s">
        <v>336</v>
      </c>
      <c r="H29" s="40">
        <v>51428.68</v>
      </c>
      <c r="I29" s="40" t="s">
        <v>359</v>
      </c>
      <c r="J29" s="41">
        <f>(COUNTIF('Cédula GSNPA'!A:A,B29))-O29-Q29</f>
        <v>4</v>
      </c>
      <c r="K29" s="41">
        <f>COUNTIFS('Cédula GSNPA'!A:A,B29,'Cédula GSNPA'!Q:Q,"ATENDIDA")</f>
        <v>0</v>
      </c>
      <c r="L29" s="41">
        <f>COUNTIFS('Cédula GSNPA'!A:A,B29,'Cédula GSNPA'!Q:Q,"PERSISTE")</f>
        <v>0</v>
      </c>
      <c r="M29" s="41">
        <f>COUNTIFS('Cédula GSNPA'!A:A,B29,'Cédula GSNPA'!Q:Q,"PARCIALMENTE ATENDIDA")</f>
        <v>0</v>
      </c>
      <c r="N29" s="41">
        <f>COUNTIFS('Cédula GSNPA'!A:A,B29,'Cédula GSNPA'!Q:Q,"CONTINÚA")</f>
        <v>0</v>
      </c>
      <c r="O29" s="41">
        <f>COUNTIFS('Cédula GSNPA'!A:A,B29,'Cédula GSNPA'!Q:Q,"SIN AREAS DE OPORTUNIDAD")</f>
        <v>0</v>
      </c>
      <c r="P29" s="41">
        <f>(COUNTIFS('Cédula GSNPA'!A:A,B29,'Cédula GSNPA'!Q:Q,"DETECTADA"))+L29+M29</f>
        <v>4</v>
      </c>
      <c r="Q29" s="41">
        <f>COUNTIFS('Cédula GSNPA'!A:A,B29,'Cédula GSNPA'!Q:Q,"REQUERIMIENTO")</f>
        <v>0</v>
      </c>
      <c r="R29" s="41" t="s">
        <v>14</v>
      </c>
      <c r="S29" s="42">
        <f t="shared" si="0"/>
        <v>25</v>
      </c>
    </row>
    <row r="30" spans="1:19" ht="45" x14ac:dyDescent="0.25">
      <c r="A30" s="36">
        <v>26</v>
      </c>
      <c r="B30" s="37">
        <v>501003217</v>
      </c>
      <c r="C30" s="26" t="s">
        <v>273</v>
      </c>
      <c r="D30" s="26" t="s">
        <v>78</v>
      </c>
      <c r="E30" s="38" t="s">
        <v>286</v>
      </c>
      <c r="F30" s="39" t="s">
        <v>352</v>
      </c>
      <c r="G30" s="39" t="s">
        <v>336</v>
      </c>
      <c r="H30" s="40">
        <v>30000</v>
      </c>
      <c r="I30" s="40" t="s">
        <v>359</v>
      </c>
      <c r="J30" s="41">
        <f>(COUNTIF('Cédula GSNPA'!A:A,B30))-O30-Q30</f>
        <v>8</v>
      </c>
      <c r="K30" s="41">
        <f>COUNTIFS('Cédula GSNPA'!A:A,B30,'Cédula GSNPA'!Q:Q,"ATENDIDA")</f>
        <v>0</v>
      </c>
      <c r="L30" s="41">
        <f>COUNTIFS('Cédula GSNPA'!A:A,B30,'Cédula GSNPA'!Q:Q,"PERSISTE")</f>
        <v>0</v>
      </c>
      <c r="M30" s="41">
        <f>COUNTIFS('Cédula GSNPA'!A:A,B30,'Cédula GSNPA'!Q:Q,"PARCIALMENTE ATENDIDA")</f>
        <v>0</v>
      </c>
      <c r="N30" s="41">
        <f>COUNTIFS('Cédula GSNPA'!A:A,B30,'Cédula GSNPA'!Q:Q,"CONTINÚA")</f>
        <v>0</v>
      </c>
      <c r="O30" s="41">
        <f>COUNTIFS('Cédula GSNPA'!A:A,B30,'Cédula GSNPA'!Q:Q,"SIN AREAS DE OPORTUNIDAD")</f>
        <v>0</v>
      </c>
      <c r="P30" s="41">
        <f>(COUNTIFS('Cédula GSNPA'!A:A,B30,'Cédula GSNPA'!Q:Q,"DETECTADA"))+L30+M30</f>
        <v>8</v>
      </c>
      <c r="Q30" s="41">
        <f>COUNTIFS('Cédula GSNPA'!A:A,B30,'Cédula GSNPA'!Q:Q,"REQUERIMIENTO")</f>
        <v>0</v>
      </c>
      <c r="R30" s="41" t="s">
        <v>14</v>
      </c>
      <c r="S30" s="42">
        <f t="shared" si="0"/>
        <v>26</v>
      </c>
    </row>
    <row r="31" spans="1:19" ht="33.75" x14ac:dyDescent="0.25">
      <c r="A31" s="36">
        <v>27</v>
      </c>
      <c r="B31" s="37">
        <v>505021716</v>
      </c>
      <c r="C31" s="26" t="s">
        <v>273</v>
      </c>
      <c r="D31" s="26" t="s">
        <v>82</v>
      </c>
      <c r="E31" s="38" t="s">
        <v>345</v>
      </c>
      <c r="F31" s="39" t="s">
        <v>354</v>
      </c>
      <c r="G31" s="39" t="s">
        <v>336</v>
      </c>
      <c r="H31" s="40">
        <v>30000</v>
      </c>
      <c r="I31" s="40" t="s">
        <v>359</v>
      </c>
      <c r="J31" s="41">
        <f>(COUNTIF('Cédula GSNPA'!A:A,B31))-O31-Q31</f>
        <v>2</v>
      </c>
      <c r="K31" s="41">
        <f>COUNTIFS('Cédula GSNPA'!A:A,B31,'Cédula GSNPA'!Q:Q,"ATENDIDA")</f>
        <v>0</v>
      </c>
      <c r="L31" s="41">
        <f>COUNTIFS('Cédula GSNPA'!A:A,B31,'Cédula GSNPA'!Q:Q,"PERSISTE")</f>
        <v>0</v>
      </c>
      <c r="M31" s="41">
        <f>COUNTIFS('Cédula GSNPA'!A:A,B31,'Cédula GSNPA'!Q:Q,"PARCIALMENTE ATENDIDA")</f>
        <v>0</v>
      </c>
      <c r="N31" s="41">
        <f>COUNTIFS('Cédula GSNPA'!A:A,B31,'Cédula GSNPA'!Q:Q,"CONTINÚA")</f>
        <v>0</v>
      </c>
      <c r="O31" s="41">
        <f>COUNTIFS('Cédula GSNPA'!A:A,B31,'Cédula GSNPA'!Q:Q,"SIN AREAS DE OPORTUNIDAD")</f>
        <v>0</v>
      </c>
      <c r="P31" s="41">
        <f>(COUNTIFS('Cédula GSNPA'!A:A,B31,'Cédula GSNPA'!Q:Q,"DETECTADA"))+L31+M31</f>
        <v>2</v>
      </c>
      <c r="Q31" s="41">
        <f>COUNTIFS('Cédula GSNPA'!A:A,B31,'Cédula GSNPA'!Q:Q,"REQUERIMIENTO")</f>
        <v>0</v>
      </c>
      <c r="R31" s="41" t="s">
        <v>241</v>
      </c>
      <c r="S31" s="42">
        <f t="shared" si="0"/>
        <v>27</v>
      </c>
    </row>
    <row r="32" spans="1:19" ht="22.5" x14ac:dyDescent="0.25">
      <c r="A32" s="36">
        <v>28</v>
      </c>
      <c r="B32" s="37">
        <v>606004717</v>
      </c>
      <c r="C32" s="26" t="s">
        <v>274</v>
      </c>
      <c r="D32" s="26" t="s">
        <v>104</v>
      </c>
      <c r="E32" s="38" t="s">
        <v>287</v>
      </c>
      <c r="F32" s="39" t="s">
        <v>353</v>
      </c>
      <c r="G32" s="39" t="s">
        <v>336</v>
      </c>
      <c r="H32" s="40">
        <v>70050.080000000002</v>
      </c>
      <c r="I32" s="40" t="s">
        <v>359</v>
      </c>
      <c r="J32" s="41">
        <f>(COUNTIF('Cédula GSNPA'!A:A,B32))-O32-Q32</f>
        <v>1</v>
      </c>
      <c r="K32" s="41">
        <f>COUNTIFS('Cédula GSNPA'!A:A,B32,'Cédula GSNPA'!Q:Q,"ATENDIDA")</f>
        <v>0</v>
      </c>
      <c r="L32" s="41">
        <f>COUNTIFS('Cédula GSNPA'!A:A,B32,'Cédula GSNPA'!Q:Q,"PERSISTE")</f>
        <v>0</v>
      </c>
      <c r="M32" s="41">
        <f>COUNTIFS('Cédula GSNPA'!A:A,B32,'Cédula GSNPA'!Q:Q,"PARCIALMENTE ATENDIDA")</f>
        <v>0</v>
      </c>
      <c r="N32" s="41">
        <f>COUNTIFS('Cédula GSNPA'!A:A,B32,'Cédula GSNPA'!Q:Q,"CONTINÚA")</f>
        <v>0</v>
      </c>
      <c r="O32" s="41">
        <f>COUNTIFS('Cédula GSNPA'!A:A,B32,'Cédula GSNPA'!Q:Q,"SIN AREAS DE OPORTUNIDAD")</f>
        <v>0</v>
      </c>
      <c r="P32" s="41">
        <f>(COUNTIFS('Cédula GSNPA'!A:A,B32,'Cédula GSNPA'!Q:Q,"DETECTADA"))+L32+M32</f>
        <v>1</v>
      </c>
      <c r="Q32" s="41">
        <f>COUNTIFS('Cédula GSNPA'!A:A,B32,'Cédula GSNPA'!Q:Q,"REQUERIMIENTO")</f>
        <v>0</v>
      </c>
      <c r="R32" s="41" t="s">
        <v>14</v>
      </c>
      <c r="S32" s="42">
        <f t="shared" si="0"/>
        <v>28</v>
      </c>
    </row>
    <row r="33" spans="1:19" ht="45" x14ac:dyDescent="0.25">
      <c r="A33" s="36">
        <v>29</v>
      </c>
      <c r="B33" s="37">
        <v>612012517</v>
      </c>
      <c r="C33" s="26" t="s">
        <v>274</v>
      </c>
      <c r="D33" s="26" t="s">
        <v>110</v>
      </c>
      <c r="E33" s="38" t="s">
        <v>346</v>
      </c>
      <c r="F33" s="39" t="s">
        <v>352</v>
      </c>
      <c r="G33" s="39" t="s">
        <v>336</v>
      </c>
      <c r="H33" s="40">
        <v>29995</v>
      </c>
      <c r="I33" s="40" t="s">
        <v>359</v>
      </c>
      <c r="J33" s="41">
        <f>(COUNTIF('Cédula GSNPA'!A:A,B33))-O33-Q33</f>
        <v>1</v>
      </c>
      <c r="K33" s="41">
        <f>COUNTIFS('Cédula GSNPA'!A:A,B33,'Cédula GSNPA'!Q:Q,"ATENDIDA")</f>
        <v>0</v>
      </c>
      <c r="L33" s="41">
        <f>COUNTIFS('Cédula GSNPA'!A:A,B33,'Cédula GSNPA'!Q:Q,"PERSISTE")</f>
        <v>0</v>
      </c>
      <c r="M33" s="41">
        <f>COUNTIFS('Cédula GSNPA'!A:A,B33,'Cédula GSNPA'!Q:Q,"PARCIALMENTE ATENDIDA")</f>
        <v>0</v>
      </c>
      <c r="N33" s="41">
        <f>COUNTIFS('Cédula GSNPA'!A:A,B33,'Cédula GSNPA'!Q:Q,"CONTINÚA")</f>
        <v>0</v>
      </c>
      <c r="O33" s="41">
        <f>COUNTIFS('Cédula GSNPA'!A:A,B33,'Cédula GSNPA'!Q:Q,"SIN AREAS DE OPORTUNIDAD")</f>
        <v>0</v>
      </c>
      <c r="P33" s="41">
        <f>(COUNTIFS('Cédula GSNPA'!A:A,B33,'Cédula GSNPA'!Q:Q,"DETECTADA"))+L33+M33</f>
        <v>1</v>
      </c>
      <c r="Q33" s="41">
        <f>COUNTIFS('Cédula GSNPA'!A:A,B33,'Cédula GSNPA'!Q:Q,"REQUERIMIENTO")</f>
        <v>0</v>
      </c>
      <c r="R33" s="41" t="s">
        <v>241</v>
      </c>
      <c r="S33" s="42">
        <f t="shared" si="0"/>
        <v>29</v>
      </c>
    </row>
    <row r="34" spans="1:19" ht="33.75" x14ac:dyDescent="0.25">
      <c r="A34" s="36">
        <v>30</v>
      </c>
      <c r="B34" s="37">
        <v>614002917</v>
      </c>
      <c r="C34" s="26" t="s">
        <v>274</v>
      </c>
      <c r="D34" s="26" t="s">
        <v>112</v>
      </c>
      <c r="E34" s="38" t="s">
        <v>323</v>
      </c>
      <c r="F34" s="39" t="s">
        <v>351</v>
      </c>
      <c r="G34" s="39" t="s">
        <v>336</v>
      </c>
      <c r="H34" s="40">
        <v>19720</v>
      </c>
      <c r="I34" s="40" t="s">
        <v>359</v>
      </c>
      <c r="J34" s="41">
        <f>(COUNTIF('Cédula GSNPA'!A:A,B34))-O34-Q34</f>
        <v>2</v>
      </c>
      <c r="K34" s="41">
        <f>COUNTIFS('Cédula GSNPA'!A:A,B34,'Cédula GSNPA'!Q:Q,"ATENDIDA")</f>
        <v>0</v>
      </c>
      <c r="L34" s="41">
        <f>COUNTIFS('Cédula GSNPA'!A:A,B34,'Cédula GSNPA'!Q:Q,"PERSISTE")</f>
        <v>0</v>
      </c>
      <c r="M34" s="41">
        <f>COUNTIFS('Cédula GSNPA'!A:A,B34,'Cédula GSNPA'!Q:Q,"PARCIALMENTE ATENDIDA")</f>
        <v>0</v>
      </c>
      <c r="N34" s="41">
        <f>COUNTIFS('Cédula GSNPA'!A:A,B34,'Cédula GSNPA'!Q:Q,"CONTINÚA")</f>
        <v>0</v>
      </c>
      <c r="O34" s="41">
        <f>COUNTIFS('Cédula GSNPA'!A:A,B34,'Cédula GSNPA'!Q:Q,"SIN AREAS DE OPORTUNIDAD")</f>
        <v>0</v>
      </c>
      <c r="P34" s="41">
        <f>(COUNTIFS('Cédula GSNPA'!A:A,B34,'Cédula GSNPA'!Q:Q,"DETECTADA"))+L34+M34</f>
        <v>2</v>
      </c>
      <c r="Q34" s="41">
        <f>COUNTIFS('Cédula GSNPA'!A:A,B34,'Cédula GSNPA'!Q:Q,"REQUERIMIENTO")</f>
        <v>0</v>
      </c>
      <c r="R34" s="41" t="s">
        <v>161</v>
      </c>
      <c r="S34" s="42">
        <f t="shared" si="0"/>
        <v>30</v>
      </c>
    </row>
    <row r="35" spans="1:19" ht="45" x14ac:dyDescent="0.25">
      <c r="A35" s="36">
        <v>31</v>
      </c>
      <c r="B35" s="37">
        <v>700001917</v>
      </c>
      <c r="C35" s="26" t="s">
        <v>40</v>
      </c>
      <c r="D35" s="26" t="s">
        <v>40</v>
      </c>
      <c r="E35" s="38" t="s">
        <v>347</v>
      </c>
      <c r="F35" s="39" t="s">
        <v>355</v>
      </c>
      <c r="G35" s="39" t="s">
        <v>336</v>
      </c>
      <c r="H35" s="40">
        <v>11070</v>
      </c>
      <c r="I35" s="40" t="s">
        <v>359</v>
      </c>
      <c r="J35" s="41">
        <f>(COUNTIF('Cédula GSNPA'!A:A,B35))-O35-Q35</f>
        <v>0</v>
      </c>
      <c r="K35" s="41">
        <f>COUNTIFS('Cédula GSNPA'!A:A,B35,'Cédula GSNPA'!Q:Q,"ATENDIDA")</f>
        <v>0</v>
      </c>
      <c r="L35" s="41">
        <f>COUNTIFS('Cédula GSNPA'!A:A,B35,'Cédula GSNPA'!Q:Q,"PERSISTE")</f>
        <v>0</v>
      </c>
      <c r="M35" s="41">
        <f>COUNTIFS('Cédula GSNPA'!A:A,B35,'Cédula GSNPA'!Q:Q,"PARCIALMENTE ATENDIDA")</f>
        <v>0</v>
      </c>
      <c r="N35" s="41">
        <f>COUNTIFS('Cédula GSNPA'!A:A,B35,'Cédula GSNPA'!Q:Q,"CONTINÚA")</f>
        <v>0</v>
      </c>
      <c r="O35" s="41">
        <f>COUNTIFS('Cédula GSNPA'!A:A,B35,'Cédula GSNPA'!Q:Q,"SIN AREAS DE OPORTUNIDAD")</f>
        <v>1</v>
      </c>
      <c r="P35" s="41">
        <f>(COUNTIFS('Cédula GSNPA'!A:A,B35,'Cédula GSNPA'!Q:Q,"DETECTADA"))+L35+M35</f>
        <v>0</v>
      </c>
      <c r="Q35" s="41">
        <f>COUNTIFS('Cédula GSNPA'!A:A,B35,'Cédula GSNPA'!Q:Q,"REQUERIMIENTO")</f>
        <v>0</v>
      </c>
      <c r="R35" s="41" t="s">
        <v>241</v>
      </c>
      <c r="S35" s="42">
        <f t="shared" si="0"/>
        <v>31</v>
      </c>
    </row>
    <row r="36" spans="1:19" ht="33.75" x14ac:dyDescent="0.25">
      <c r="A36" s="36">
        <v>32</v>
      </c>
      <c r="B36" s="37">
        <v>700049217</v>
      </c>
      <c r="C36" s="26" t="s">
        <v>40</v>
      </c>
      <c r="D36" s="26" t="s">
        <v>40</v>
      </c>
      <c r="E36" s="38" t="s">
        <v>348</v>
      </c>
      <c r="F36" s="39" t="s">
        <v>351</v>
      </c>
      <c r="G36" s="39" t="s">
        <v>336</v>
      </c>
      <c r="H36" s="40">
        <v>500000</v>
      </c>
      <c r="I36" s="40" t="s">
        <v>359</v>
      </c>
      <c r="J36" s="41">
        <f>(COUNTIF('Cédula GSNPA'!A:A,B36))-O36-Q36</f>
        <v>0</v>
      </c>
      <c r="K36" s="41">
        <f>COUNTIFS('Cédula GSNPA'!A:A,B36,'Cédula GSNPA'!Q:Q,"ATENDIDA")</f>
        <v>0</v>
      </c>
      <c r="L36" s="41">
        <f>COUNTIFS('Cédula GSNPA'!A:A,B36,'Cédula GSNPA'!Q:Q,"PERSISTE")</f>
        <v>0</v>
      </c>
      <c r="M36" s="41">
        <f>COUNTIFS('Cédula GSNPA'!A:A,B36,'Cédula GSNPA'!Q:Q,"PARCIALMENTE ATENDIDA")</f>
        <v>0</v>
      </c>
      <c r="N36" s="41">
        <f>COUNTIFS('Cédula GSNPA'!A:A,B36,'Cédula GSNPA'!Q:Q,"CONTINÚA")</f>
        <v>0</v>
      </c>
      <c r="O36" s="41">
        <f>COUNTIFS('Cédula GSNPA'!A:A,B36,'Cédula GSNPA'!Q:Q,"SIN AREAS DE OPORTUNIDAD")</f>
        <v>1</v>
      </c>
      <c r="P36" s="41">
        <f>(COUNTIFS('Cédula GSNPA'!A:A,B36,'Cédula GSNPA'!Q:Q,"DETECTADA"))+L36+M36</f>
        <v>0</v>
      </c>
      <c r="Q36" s="41">
        <f>COUNTIFS('Cédula GSNPA'!A:A,B36,'Cédula GSNPA'!Q:Q,"REQUERIMIENTO")</f>
        <v>0</v>
      </c>
      <c r="R36" s="41" t="s">
        <v>139</v>
      </c>
      <c r="S36" s="42">
        <f t="shared" si="0"/>
        <v>32</v>
      </c>
    </row>
    <row r="37" spans="1:19" ht="22.5" x14ac:dyDescent="0.25">
      <c r="A37" s="36">
        <v>33</v>
      </c>
      <c r="B37" s="37">
        <v>61212160147</v>
      </c>
      <c r="C37" s="26" t="s">
        <v>274</v>
      </c>
      <c r="D37" s="26" t="s">
        <v>110</v>
      </c>
      <c r="E37" s="38" t="s">
        <v>349</v>
      </c>
      <c r="F37" s="39" t="s">
        <v>357</v>
      </c>
      <c r="G37" s="39" t="s">
        <v>336</v>
      </c>
      <c r="H37" s="40">
        <v>97787.520000000004</v>
      </c>
      <c r="I37" s="40" t="s">
        <v>360</v>
      </c>
      <c r="J37" s="41">
        <f>(COUNTIF('Cédula GSNPA'!A:A,B37))-O37-Q37</f>
        <v>2</v>
      </c>
      <c r="K37" s="41">
        <f>COUNTIFS('Cédula GSNPA'!A:A,B37,'Cédula GSNPA'!Q:Q,"ATENDIDA")</f>
        <v>0</v>
      </c>
      <c r="L37" s="41">
        <f>COUNTIFS('Cédula GSNPA'!A:A,B37,'Cédula GSNPA'!Q:Q,"PERSISTE")</f>
        <v>0</v>
      </c>
      <c r="M37" s="41">
        <f>COUNTIFS('Cédula GSNPA'!A:A,B37,'Cédula GSNPA'!Q:Q,"PARCIALMENTE ATENDIDA")</f>
        <v>0</v>
      </c>
      <c r="N37" s="41">
        <f>COUNTIFS('Cédula GSNPA'!A:A,B37,'Cédula GSNPA'!Q:Q,"CONTINÚA")</f>
        <v>0</v>
      </c>
      <c r="O37" s="41">
        <f>COUNTIFS('Cédula GSNPA'!A:A,B37,'Cédula GSNPA'!Q:Q,"SIN AREAS DE OPORTUNIDAD")</f>
        <v>0</v>
      </c>
      <c r="P37" s="41">
        <f>(COUNTIFS('Cédula GSNPA'!A:A,B37,'Cédula GSNPA'!Q:Q,"DETECTADA"))+L37+M37</f>
        <v>2</v>
      </c>
      <c r="Q37" s="41">
        <f>COUNTIFS('Cédula GSNPA'!A:A,B37,'Cédula GSNPA'!Q:Q,"REQUERIMIENTO")</f>
        <v>0</v>
      </c>
      <c r="R37" s="41" t="s">
        <v>241</v>
      </c>
      <c r="S37" s="42">
        <f t="shared" si="0"/>
        <v>33</v>
      </c>
    </row>
    <row r="38" spans="1:19" ht="22.5" x14ac:dyDescent="0.25">
      <c r="A38" s="36">
        <v>34</v>
      </c>
      <c r="B38" s="37">
        <v>31912170240</v>
      </c>
      <c r="C38" s="26" t="s">
        <v>272</v>
      </c>
      <c r="D38" s="26" t="s">
        <v>72</v>
      </c>
      <c r="E38" s="38" t="s">
        <v>307</v>
      </c>
      <c r="F38" s="39" t="s">
        <v>357</v>
      </c>
      <c r="G38" s="39" t="s">
        <v>336</v>
      </c>
      <c r="H38" s="40">
        <v>132000</v>
      </c>
      <c r="I38" s="40" t="s">
        <v>361</v>
      </c>
      <c r="J38" s="41">
        <f>(COUNTIF('Cédula GSNPA'!A:A,B38))-O38-Q38</f>
        <v>3</v>
      </c>
      <c r="K38" s="41">
        <f>COUNTIFS('Cédula GSNPA'!A:A,B38,'Cédula GSNPA'!Q:Q,"ATENDIDA")</f>
        <v>0</v>
      </c>
      <c r="L38" s="41">
        <f>COUNTIFS('Cédula GSNPA'!A:A,B38,'Cédula GSNPA'!Q:Q,"PERSISTE")</f>
        <v>0</v>
      </c>
      <c r="M38" s="41">
        <f>COUNTIFS('Cédula GSNPA'!A:A,B38,'Cédula GSNPA'!Q:Q,"PARCIALMENTE ATENDIDA")</f>
        <v>0</v>
      </c>
      <c r="N38" s="41">
        <f>COUNTIFS('Cédula GSNPA'!A:A,B38,'Cédula GSNPA'!Q:Q,"CONTINÚA")</f>
        <v>0</v>
      </c>
      <c r="O38" s="41">
        <f>COUNTIFS('Cédula GSNPA'!A:A,B38,'Cédula GSNPA'!Q:Q,"SIN AREAS DE OPORTUNIDAD")</f>
        <v>0</v>
      </c>
      <c r="P38" s="41">
        <f>(COUNTIFS('Cédula GSNPA'!A:A,B38,'Cédula GSNPA'!Q:Q,"DETECTADA"))+L38+M38</f>
        <v>3</v>
      </c>
      <c r="Q38" s="41">
        <f>COUNTIFS('Cédula GSNPA'!A:A,B38,'Cédula GSNPA'!Q:Q,"REQUERIMIENTO")</f>
        <v>0</v>
      </c>
      <c r="R38" s="41" t="s">
        <v>13</v>
      </c>
      <c r="S38" s="42">
        <f t="shared" si="0"/>
        <v>34</v>
      </c>
    </row>
    <row r="39" spans="1:19" ht="22.5" x14ac:dyDescent="0.25">
      <c r="A39" s="36">
        <v>35</v>
      </c>
      <c r="B39" s="37">
        <v>12212170042</v>
      </c>
      <c r="C39" s="26" t="s">
        <v>337</v>
      </c>
      <c r="D39" s="26" t="s">
        <v>30</v>
      </c>
      <c r="E39" s="38" t="s">
        <v>350</v>
      </c>
      <c r="F39" s="39" t="s">
        <v>357</v>
      </c>
      <c r="G39" s="39" t="s">
        <v>336</v>
      </c>
      <c r="H39" s="40">
        <v>25920</v>
      </c>
      <c r="I39" s="40" t="s">
        <v>297</v>
      </c>
      <c r="J39" s="41">
        <f>(COUNTIF('Cédula GSNPA'!A:A,B39))-O39-Q39</f>
        <v>2</v>
      </c>
      <c r="K39" s="41">
        <f>COUNTIFS('Cédula GSNPA'!A:A,B39,'Cédula GSNPA'!Q:Q,"ATENDIDA")</f>
        <v>0</v>
      </c>
      <c r="L39" s="41">
        <f>COUNTIFS('Cédula GSNPA'!A:A,B39,'Cédula GSNPA'!Q:Q,"PERSISTE")</f>
        <v>0</v>
      </c>
      <c r="M39" s="41">
        <f>COUNTIFS('Cédula GSNPA'!A:A,B39,'Cédula GSNPA'!Q:Q,"PARCIALMENTE ATENDIDA")</f>
        <v>0</v>
      </c>
      <c r="N39" s="41">
        <f>COUNTIFS('Cédula GSNPA'!A:A,B39,'Cédula GSNPA'!Q:Q,"CONTINÚA")</f>
        <v>0</v>
      </c>
      <c r="O39" s="41">
        <f>COUNTIFS('Cédula GSNPA'!A:A,B39,'Cédula GSNPA'!Q:Q,"SIN AREAS DE OPORTUNIDAD")</f>
        <v>0</v>
      </c>
      <c r="P39" s="41">
        <f>(COUNTIFS('Cédula GSNPA'!A:A,B39,'Cédula GSNPA'!Q:Q,"DETECTADA"))+L39+M39</f>
        <v>2</v>
      </c>
      <c r="Q39" s="41">
        <f>COUNTIFS('Cédula GSNPA'!A:A,B39,'Cédula GSNPA'!Q:Q,"REQUERIMIENTO")</f>
        <v>0</v>
      </c>
      <c r="R39" s="41" t="s">
        <v>241</v>
      </c>
      <c r="S39" s="42">
        <f t="shared" si="0"/>
        <v>35</v>
      </c>
    </row>
    <row r="40" spans="1:19" ht="22.5" x14ac:dyDescent="0.25">
      <c r="A40" s="36">
        <v>36</v>
      </c>
      <c r="B40" s="37">
        <v>12212170041</v>
      </c>
      <c r="C40" s="26" t="s">
        <v>337</v>
      </c>
      <c r="D40" s="26" t="s">
        <v>30</v>
      </c>
      <c r="E40" s="38" t="s">
        <v>350</v>
      </c>
      <c r="F40" s="39" t="s">
        <v>357</v>
      </c>
      <c r="G40" s="39" t="s">
        <v>336</v>
      </c>
      <c r="H40" s="40">
        <v>25920</v>
      </c>
      <c r="I40" s="40" t="s">
        <v>293</v>
      </c>
      <c r="J40" s="41">
        <f>(COUNTIF('Cédula GSNPA'!A:A,B40))-O40-Q40</f>
        <v>2</v>
      </c>
      <c r="K40" s="41">
        <f>COUNTIFS('Cédula GSNPA'!A:A,B40,'Cédula GSNPA'!Q:Q,"ATENDIDA")</f>
        <v>0</v>
      </c>
      <c r="L40" s="41">
        <f>COUNTIFS('Cédula GSNPA'!A:A,B40,'Cédula GSNPA'!Q:Q,"PERSISTE")</f>
        <v>0</v>
      </c>
      <c r="M40" s="41">
        <f>COUNTIFS('Cédula GSNPA'!A:A,B40,'Cédula GSNPA'!Q:Q,"PARCIALMENTE ATENDIDA")</f>
        <v>0</v>
      </c>
      <c r="N40" s="41">
        <f>COUNTIFS('Cédula GSNPA'!A:A,B40,'Cédula GSNPA'!Q:Q,"CONTINÚA")</f>
        <v>0</v>
      </c>
      <c r="O40" s="41">
        <f>COUNTIFS('Cédula GSNPA'!A:A,B40,'Cédula GSNPA'!Q:Q,"SIN AREAS DE OPORTUNIDAD")</f>
        <v>0</v>
      </c>
      <c r="P40" s="41">
        <f>(COUNTIFS('Cédula GSNPA'!A:A,B40,'Cédula GSNPA'!Q:Q,"DETECTADA"))+L40+M40</f>
        <v>2</v>
      </c>
      <c r="Q40" s="41">
        <f>COUNTIFS('Cédula GSNPA'!A:A,B40,'Cédula GSNPA'!Q:Q,"REQUERIMIENTO")</f>
        <v>0</v>
      </c>
      <c r="R40" s="41" t="s">
        <v>14</v>
      </c>
      <c r="S40" s="42">
        <f t="shared" ref="S40" si="1">A40</f>
        <v>36</v>
      </c>
    </row>
    <row r="41" spans="1:19" ht="56.25" x14ac:dyDescent="0.25">
      <c r="A41" s="36">
        <v>37</v>
      </c>
      <c r="B41" s="37">
        <v>700000817</v>
      </c>
      <c r="C41" s="26" t="s">
        <v>40</v>
      </c>
      <c r="D41" s="26" t="s">
        <v>40</v>
      </c>
      <c r="E41" s="38" t="s">
        <v>405</v>
      </c>
      <c r="F41" s="39" t="s">
        <v>406</v>
      </c>
      <c r="G41" s="39" t="s">
        <v>336</v>
      </c>
      <c r="H41" s="40">
        <v>28906.07</v>
      </c>
      <c r="I41" s="40" t="s">
        <v>359</v>
      </c>
      <c r="J41" s="41">
        <f>(COUNTIF('Cédula GSNPA'!A:A,B41))-O41-Q41</f>
        <v>0</v>
      </c>
      <c r="K41" s="41">
        <f>COUNTIFS('Cédula GSNPA'!A:A,B41,'Cédula GSNPA'!Q:Q,"ATENDIDA")</f>
        <v>0</v>
      </c>
      <c r="L41" s="41">
        <f>COUNTIFS('Cédula GSNPA'!A:A,B41,'Cédula GSNPA'!Q:Q,"PERSISTE")</f>
        <v>0</v>
      </c>
      <c r="M41" s="41">
        <f>COUNTIFS('Cédula GSNPA'!A:A,B41,'Cédula GSNPA'!Q:Q,"PARCIALMENTE ATENDIDA")</f>
        <v>0</v>
      </c>
      <c r="N41" s="41">
        <f>COUNTIFS('Cédula GSNPA'!A:A,B41,'Cédula GSNPA'!Q:Q,"CONTINÚA")</f>
        <v>0</v>
      </c>
      <c r="O41" s="41">
        <f>COUNTIFS('Cédula GSNPA'!A:A,B41,'Cédula GSNPA'!Q:Q,"SIN AREAS DE OPORTUNIDAD")</f>
        <v>1</v>
      </c>
      <c r="P41" s="41">
        <f>(COUNTIFS('Cédula GSNPA'!A:A,B41,'Cédula GSNPA'!Q:Q,"DETECTADA"))+L41+M41</f>
        <v>0</v>
      </c>
      <c r="Q41" s="41">
        <f>COUNTIFS('Cédula GSNPA'!A:A,B41,'Cédula GSNPA'!Q:Q,"REQUERIMIENTO")</f>
        <v>0</v>
      </c>
      <c r="R41" s="41" t="s">
        <v>13</v>
      </c>
      <c r="S41" s="42">
        <f t="shared" si="0"/>
        <v>37</v>
      </c>
    </row>
    <row r="43" spans="1:19" x14ac:dyDescent="0.25">
      <c r="H43" s="43">
        <f>SUM(H5:H42)</f>
        <v>3816080.37</v>
      </c>
      <c r="I43" s="43">
        <f>SUM(I5:I42)</f>
        <v>0</v>
      </c>
      <c r="J43" s="43">
        <f>SUBTOTAL(9,J5:J42)</f>
        <v>108</v>
      </c>
      <c r="K43" s="43">
        <f>SUBTOTAL(9,K5:K42)</f>
        <v>0</v>
      </c>
      <c r="N43" s="43">
        <f>SUBTOTAL(9,N5:N42)</f>
        <v>0</v>
      </c>
      <c r="O43" s="43">
        <f>SUBTOTAL(9,O5:O42)</f>
        <v>5</v>
      </c>
      <c r="P43" s="43">
        <f>SUBTOTAL(9,P5:P42)</f>
        <v>108</v>
      </c>
      <c r="Q43" s="43">
        <f>SUBTOTAL(9,Q5:Q42)</f>
        <v>0</v>
      </c>
    </row>
    <row r="44" spans="1:19" x14ac:dyDescent="0.25">
      <c r="J44" s="44"/>
    </row>
    <row r="45" spans="1:19" x14ac:dyDescent="0.25">
      <c r="J45" s="44"/>
    </row>
  </sheetData>
  <sheetProtection algorithmName="SHA-512" hashValue="CWVR3TOXnZms9JuQt8V9bkm01d8Cp++00DljpGiz2U6yRA1kioBrol08M2uUoTdM/MMtV0V/rsyH+uPradNiJw==" saltValue="ozFVYM3hqa81VVf5bQpnNg==" spinCount="100000" sheet="1" objects="1" scenarios="1" autoFilter="0"/>
  <autoFilter ref="A4:R41"/>
  <mergeCells count="6">
    <mergeCell ref="A1:K1"/>
    <mergeCell ref="P1:Q2"/>
    <mergeCell ref="R1:R3"/>
    <mergeCell ref="A2:K2"/>
    <mergeCell ref="A3:K3"/>
    <mergeCell ref="P3:Q3"/>
  </mergeCells>
  <pageMargins left="0.39370078740157483" right="0.39370078740157483" top="0.59055118110236227" bottom="0.59055118110236227" header="0.31496062992125984" footer="0.31496062992125984"/>
  <pageSetup scale="76" fitToHeight="10" orientation="landscape" r:id="rId1"/>
  <headerFooter>
    <oddHeader>&amp;R&amp;"-,Negrita"&amp;10&amp;D
&amp;T</oddHeader>
    <oddFooter>&amp;R&amp;"-,Negrita"&amp;9Página &amp;P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Q111"/>
  <sheetViews>
    <sheetView topLeftCell="F1" workbookViewId="0">
      <pane ySplit="1" topLeftCell="A2" activePane="bottomLeft" state="frozen"/>
      <selection pane="bottomLeft" activeCell="F1" sqref="A1:XFD1048576"/>
    </sheetView>
  </sheetViews>
  <sheetFormatPr baseColWidth="10" defaultColWidth="11.42578125" defaultRowHeight="11.25" x14ac:dyDescent="0.2"/>
  <cols>
    <col min="1" max="1" width="76.42578125" style="64" bestFit="1" customWidth="1"/>
    <col min="2" max="2" width="52.42578125" style="64" bestFit="1" customWidth="1"/>
    <col min="3" max="4" width="8.5703125" style="64" customWidth="1"/>
    <col min="5" max="5" width="91.140625" style="64" bestFit="1" customWidth="1"/>
    <col min="6" max="6" width="19.5703125" style="64" customWidth="1"/>
    <col min="7" max="7" width="26.5703125" style="64" customWidth="1"/>
    <col min="8" max="8" width="14.5703125" style="64" customWidth="1"/>
    <col min="9" max="9" width="4.5703125" style="64" customWidth="1"/>
    <col min="10" max="11" width="20.42578125" style="64" customWidth="1"/>
    <col min="12" max="12" width="15" style="64" customWidth="1"/>
    <col min="13" max="13" width="9.5703125" style="64" customWidth="1"/>
    <col min="14" max="15" width="11.42578125" style="64" customWidth="1"/>
    <col min="16" max="16" width="4" style="64" customWidth="1"/>
    <col min="17" max="17" width="20.5703125" style="64" customWidth="1"/>
    <col min="18" max="16384" width="11.42578125" style="64"/>
  </cols>
  <sheetData>
    <row r="1" spans="1:17" ht="23.25" thickBot="1" x14ac:dyDescent="0.25">
      <c r="A1" s="53" t="s">
        <v>1</v>
      </c>
      <c r="B1" s="53" t="s">
        <v>4</v>
      </c>
      <c r="C1" s="54" t="s">
        <v>6</v>
      </c>
      <c r="D1" s="54" t="s">
        <v>7</v>
      </c>
      <c r="E1" s="53" t="s">
        <v>8</v>
      </c>
      <c r="F1" s="55" t="s">
        <v>3</v>
      </c>
      <c r="G1" s="56" t="s">
        <v>11</v>
      </c>
      <c r="H1" s="57" t="s">
        <v>15</v>
      </c>
      <c r="I1" s="58" t="s">
        <v>17</v>
      </c>
      <c r="J1" s="59" t="s">
        <v>16</v>
      </c>
      <c r="K1" s="60" t="s">
        <v>268</v>
      </c>
      <c r="L1" s="61" t="s">
        <v>114</v>
      </c>
      <c r="M1" s="61" t="s">
        <v>146</v>
      </c>
      <c r="N1" s="62" t="s">
        <v>147</v>
      </c>
      <c r="O1" s="63" t="s">
        <v>148</v>
      </c>
      <c r="P1" s="57" t="s">
        <v>163</v>
      </c>
      <c r="Q1" s="53" t="s">
        <v>408</v>
      </c>
    </row>
    <row r="2" spans="1:17" ht="12" thickBot="1" x14ac:dyDescent="0.25">
      <c r="A2" s="65" t="s">
        <v>244</v>
      </c>
      <c r="B2" s="66" t="s">
        <v>170</v>
      </c>
      <c r="C2" s="67">
        <v>42370</v>
      </c>
      <c r="D2" s="68">
        <v>43465</v>
      </c>
      <c r="E2" s="66" t="s">
        <v>174</v>
      </c>
      <c r="F2" s="69" t="s">
        <v>239</v>
      </c>
      <c r="G2" s="70" t="s">
        <v>139</v>
      </c>
      <c r="H2" s="71">
        <v>42370</v>
      </c>
      <c r="I2" s="72">
        <v>100</v>
      </c>
      <c r="J2" s="73" t="s">
        <v>18</v>
      </c>
      <c r="K2" s="74" t="s">
        <v>269</v>
      </c>
      <c r="L2" s="70" t="s">
        <v>19</v>
      </c>
      <c r="M2" s="75" t="s">
        <v>242</v>
      </c>
      <c r="N2" s="76" t="s">
        <v>239</v>
      </c>
      <c r="O2" s="77" t="s">
        <v>151</v>
      </c>
      <c r="P2" s="78" t="s">
        <v>242</v>
      </c>
      <c r="Q2" s="66" t="s">
        <v>239</v>
      </c>
    </row>
    <row r="3" spans="1:17" x14ac:dyDescent="0.2">
      <c r="A3" s="65" t="s">
        <v>245</v>
      </c>
      <c r="B3" s="66" t="s">
        <v>170</v>
      </c>
      <c r="C3" s="64" t="s">
        <v>145</v>
      </c>
      <c r="E3" s="66" t="s">
        <v>175</v>
      </c>
      <c r="F3" s="69" t="s">
        <v>158</v>
      </c>
      <c r="G3" s="70" t="s">
        <v>240</v>
      </c>
      <c r="H3" s="79">
        <v>42401</v>
      </c>
      <c r="I3" s="80">
        <v>101</v>
      </c>
      <c r="J3" s="81" t="s">
        <v>19</v>
      </c>
      <c r="K3" s="82" t="s">
        <v>269</v>
      </c>
      <c r="L3" s="83" t="s">
        <v>115</v>
      </c>
      <c r="M3" s="75" t="s">
        <v>140</v>
      </c>
      <c r="N3" s="76" t="s">
        <v>149</v>
      </c>
      <c r="O3" s="84" t="s">
        <v>150</v>
      </c>
      <c r="P3" s="85" t="s">
        <v>164</v>
      </c>
      <c r="Q3" s="66" t="s">
        <v>409</v>
      </c>
    </row>
    <row r="4" spans="1:17" ht="12" thickBot="1" x14ac:dyDescent="0.25">
      <c r="A4" s="65" t="s">
        <v>246</v>
      </c>
      <c r="B4" s="66" t="s">
        <v>170</v>
      </c>
      <c r="C4" s="64" t="s">
        <v>145</v>
      </c>
      <c r="E4" s="66" t="s">
        <v>176</v>
      </c>
      <c r="F4" s="86" t="s">
        <v>159</v>
      </c>
      <c r="G4" s="87" t="s">
        <v>13</v>
      </c>
      <c r="H4" s="79">
        <v>42450</v>
      </c>
      <c r="I4" s="80">
        <v>104</v>
      </c>
      <c r="J4" s="81" t="s">
        <v>20</v>
      </c>
      <c r="K4" s="82" t="s">
        <v>269</v>
      </c>
      <c r="L4" s="83" t="s">
        <v>116</v>
      </c>
      <c r="M4" s="88" t="s">
        <v>141</v>
      </c>
      <c r="N4" s="89" t="s">
        <v>143</v>
      </c>
      <c r="O4" s="90" t="s">
        <v>152</v>
      </c>
      <c r="P4" s="91" t="s">
        <v>140</v>
      </c>
      <c r="Q4" s="66" t="s">
        <v>409</v>
      </c>
    </row>
    <row r="5" spans="1:17" ht="12" thickBot="1" x14ac:dyDescent="0.25">
      <c r="A5" s="65" t="s">
        <v>247</v>
      </c>
      <c r="B5" s="66" t="s">
        <v>170</v>
      </c>
      <c r="C5" s="64" t="s">
        <v>145</v>
      </c>
      <c r="E5" s="66" t="s">
        <v>177</v>
      </c>
      <c r="F5" s="86" t="s">
        <v>160</v>
      </c>
      <c r="G5" s="87" t="s">
        <v>241</v>
      </c>
      <c r="H5" s="79">
        <v>42453</v>
      </c>
      <c r="I5" s="80">
        <v>105</v>
      </c>
      <c r="J5" s="81" t="s">
        <v>21</v>
      </c>
      <c r="K5" s="92" t="s">
        <v>269</v>
      </c>
      <c r="L5" s="89" t="s">
        <v>102</v>
      </c>
      <c r="M5" s="93" t="s">
        <v>142</v>
      </c>
      <c r="N5" s="94" t="s">
        <v>144</v>
      </c>
      <c r="P5" s="64" t="s">
        <v>145</v>
      </c>
      <c r="Q5" s="66" t="s">
        <v>410</v>
      </c>
    </row>
    <row r="6" spans="1:17" x14ac:dyDescent="0.2">
      <c r="A6" s="65" t="s">
        <v>248</v>
      </c>
      <c r="B6" s="66" t="s">
        <v>170</v>
      </c>
      <c r="C6" s="64" t="s">
        <v>145</v>
      </c>
      <c r="E6" s="66" t="s">
        <v>178</v>
      </c>
      <c r="F6" s="86" t="s">
        <v>9</v>
      </c>
      <c r="G6" s="87" t="s">
        <v>161</v>
      </c>
      <c r="H6" s="79">
        <v>42454</v>
      </c>
      <c r="I6" s="80">
        <v>106</v>
      </c>
      <c r="J6" s="81" t="s">
        <v>22</v>
      </c>
      <c r="K6" s="92" t="s">
        <v>269</v>
      </c>
      <c r="L6" s="89" t="s">
        <v>117</v>
      </c>
      <c r="Q6" s="66" t="s">
        <v>411</v>
      </c>
    </row>
    <row r="7" spans="1:17" x14ac:dyDescent="0.2">
      <c r="A7" s="65" t="s">
        <v>249</v>
      </c>
      <c r="B7" s="66" t="s">
        <v>170</v>
      </c>
      <c r="C7" s="64" t="s">
        <v>145</v>
      </c>
      <c r="E7" s="66" t="s">
        <v>179</v>
      </c>
      <c r="F7" s="86" t="s">
        <v>10</v>
      </c>
      <c r="G7" s="87" t="s">
        <v>14</v>
      </c>
      <c r="H7" s="79">
        <v>42491</v>
      </c>
      <c r="I7" s="80">
        <v>109</v>
      </c>
      <c r="J7" s="81" t="s">
        <v>18</v>
      </c>
      <c r="K7" s="92" t="s">
        <v>269</v>
      </c>
      <c r="L7" s="89" t="s">
        <v>57</v>
      </c>
      <c r="Q7" s="66" t="s">
        <v>411</v>
      </c>
    </row>
    <row r="8" spans="1:17" ht="12" thickBot="1" x14ac:dyDescent="0.25">
      <c r="A8" s="65" t="s">
        <v>250</v>
      </c>
      <c r="B8" s="66" t="s">
        <v>170</v>
      </c>
      <c r="C8" s="64" t="s">
        <v>145</v>
      </c>
      <c r="E8" s="66" t="s">
        <v>180</v>
      </c>
      <c r="F8" s="95" t="s">
        <v>243</v>
      </c>
      <c r="G8" s="96" t="s">
        <v>12</v>
      </c>
      <c r="H8" s="79">
        <v>42629</v>
      </c>
      <c r="I8" s="80">
        <v>115</v>
      </c>
      <c r="J8" s="81" t="s">
        <v>23</v>
      </c>
      <c r="K8" s="92" t="s">
        <v>269</v>
      </c>
      <c r="L8" s="89" t="s">
        <v>162</v>
      </c>
      <c r="Q8" s="66" t="s">
        <v>412</v>
      </c>
    </row>
    <row r="9" spans="1:17" x14ac:dyDescent="0.2">
      <c r="A9" s="65" t="s">
        <v>251</v>
      </c>
      <c r="B9" s="66" t="s">
        <v>170</v>
      </c>
      <c r="C9" s="64" t="s">
        <v>145</v>
      </c>
      <c r="E9" s="66" t="s">
        <v>181</v>
      </c>
      <c r="H9" s="79">
        <v>42676</v>
      </c>
      <c r="I9" s="80">
        <v>116</v>
      </c>
      <c r="J9" s="81" t="s">
        <v>24</v>
      </c>
      <c r="K9" s="92" t="s">
        <v>269</v>
      </c>
      <c r="L9" s="89" t="s">
        <v>118</v>
      </c>
      <c r="Q9" s="66" t="s">
        <v>409</v>
      </c>
    </row>
    <row r="10" spans="1:17" x14ac:dyDescent="0.2">
      <c r="A10" s="65" t="s">
        <v>252</v>
      </c>
      <c r="B10" s="66" t="s">
        <v>170</v>
      </c>
      <c r="C10" s="64" t="s">
        <v>145</v>
      </c>
      <c r="E10" s="66" t="s">
        <v>182</v>
      </c>
      <c r="H10" s="79">
        <v>42695</v>
      </c>
      <c r="I10" s="80">
        <v>117</v>
      </c>
      <c r="J10" s="81" t="s">
        <v>25</v>
      </c>
      <c r="K10" s="92" t="s">
        <v>269</v>
      </c>
      <c r="L10" s="89" t="s">
        <v>23</v>
      </c>
      <c r="Q10" s="66" t="s">
        <v>409</v>
      </c>
    </row>
    <row r="11" spans="1:17" x14ac:dyDescent="0.2">
      <c r="A11" s="65" t="s">
        <v>253</v>
      </c>
      <c r="B11" s="66" t="s">
        <v>170</v>
      </c>
      <c r="C11" s="64" t="s">
        <v>145</v>
      </c>
      <c r="E11" s="66" t="s">
        <v>183</v>
      </c>
      <c r="H11" s="79">
        <v>42716</v>
      </c>
      <c r="I11" s="80">
        <v>118</v>
      </c>
      <c r="J11" s="81" t="s">
        <v>26</v>
      </c>
      <c r="K11" s="92" t="s">
        <v>269</v>
      </c>
      <c r="L11" s="89" t="s">
        <v>66</v>
      </c>
      <c r="Q11" s="66" t="s">
        <v>409</v>
      </c>
    </row>
    <row r="12" spans="1:17" ht="12" thickBot="1" x14ac:dyDescent="0.25">
      <c r="A12" s="65" t="s">
        <v>254</v>
      </c>
      <c r="B12" s="66" t="s">
        <v>170</v>
      </c>
      <c r="C12" s="64" t="s">
        <v>145</v>
      </c>
      <c r="E12" s="66" t="s">
        <v>184</v>
      </c>
      <c r="H12" s="97">
        <v>42729</v>
      </c>
      <c r="I12" s="80">
        <v>119</v>
      </c>
      <c r="J12" s="81" t="s">
        <v>27</v>
      </c>
      <c r="K12" s="92" t="s">
        <v>269</v>
      </c>
      <c r="L12" s="89" t="s">
        <v>166</v>
      </c>
      <c r="Q12" s="66" t="s">
        <v>412</v>
      </c>
    </row>
    <row r="13" spans="1:17" x14ac:dyDescent="0.2">
      <c r="A13" s="98" t="s">
        <v>255</v>
      </c>
      <c r="B13" s="66" t="s">
        <v>170</v>
      </c>
      <c r="C13" s="64" t="s">
        <v>145</v>
      </c>
      <c r="E13" s="66" t="s">
        <v>185</v>
      </c>
      <c r="H13" s="99"/>
      <c r="I13" s="80">
        <v>120</v>
      </c>
      <c r="J13" s="81" t="s">
        <v>28</v>
      </c>
      <c r="K13" s="92" t="s">
        <v>269</v>
      </c>
      <c r="L13" s="89" t="s">
        <v>119</v>
      </c>
      <c r="Q13" s="66" t="s">
        <v>409</v>
      </c>
    </row>
    <row r="14" spans="1:17" x14ac:dyDescent="0.2">
      <c r="A14" s="98" t="s">
        <v>256</v>
      </c>
      <c r="B14" s="66" t="s">
        <v>171</v>
      </c>
      <c r="C14" s="64" t="s">
        <v>145</v>
      </c>
      <c r="E14" s="66" t="s">
        <v>186</v>
      </c>
      <c r="H14" s="99"/>
      <c r="I14" s="80">
        <v>121</v>
      </c>
      <c r="J14" s="81" t="s">
        <v>29</v>
      </c>
      <c r="K14" s="92" t="s">
        <v>269</v>
      </c>
      <c r="L14" s="89" t="s">
        <v>120</v>
      </c>
      <c r="Q14" s="66" t="s">
        <v>412</v>
      </c>
    </row>
    <row r="15" spans="1:17" x14ac:dyDescent="0.2">
      <c r="A15" s="98" t="s">
        <v>257</v>
      </c>
      <c r="B15" s="66" t="s">
        <v>171</v>
      </c>
      <c r="C15" s="64" t="s">
        <v>145</v>
      </c>
      <c r="E15" s="66" t="s">
        <v>187</v>
      </c>
      <c r="I15" s="80">
        <v>122</v>
      </c>
      <c r="J15" s="81" t="s">
        <v>30</v>
      </c>
      <c r="K15" s="92" t="s">
        <v>269</v>
      </c>
      <c r="L15" s="89" t="s">
        <v>121</v>
      </c>
      <c r="Q15" s="66" t="s">
        <v>409</v>
      </c>
    </row>
    <row r="16" spans="1:17" x14ac:dyDescent="0.2">
      <c r="A16" s="98" t="s">
        <v>258</v>
      </c>
      <c r="B16" s="66" t="s">
        <v>172</v>
      </c>
      <c r="C16" s="64" t="s">
        <v>145</v>
      </c>
      <c r="E16" s="66" t="s">
        <v>188</v>
      </c>
      <c r="I16" s="80">
        <v>123</v>
      </c>
      <c r="J16" s="81" t="s">
        <v>31</v>
      </c>
      <c r="K16" s="92" t="s">
        <v>269</v>
      </c>
      <c r="L16" s="89" t="s">
        <v>122</v>
      </c>
      <c r="Q16" s="66" t="s">
        <v>410</v>
      </c>
    </row>
    <row r="17" spans="1:17" x14ac:dyDescent="0.2">
      <c r="A17" s="98" t="s">
        <v>259</v>
      </c>
      <c r="B17" s="66" t="s">
        <v>172</v>
      </c>
      <c r="C17" s="64" t="s">
        <v>145</v>
      </c>
      <c r="E17" s="66" t="s">
        <v>189</v>
      </c>
      <c r="I17" s="80">
        <v>124</v>
      </c>
      <c r="J17" s="81" t="s">
        <v>32</v>
      </c>
      <c r="K17" s="92" t="s">
        <v>269</v>
      </c>
      <c r="L17" s="89" t="s">
        <v>123</v>
      </c>
      <c r="Q17" s="66" t="s">
        <v>409</v>
      </c>
    </row>
    <row r="18" spans="1:17" x14ac:dyDescent="0.2">
      <c r="A18" s="98" t="s">
        <v>260</v>
      </c>
      <c r="B18" s="66" t="s">
        <v>173</v>
      </c>
      <c r="C18" s="64" t="s">
        <v>145</v>
      </c>
      <c r="E18" s="66" t="s">
        <v>190</v>
      </c>
      <c r="I18" s="80">
        <v>125</v>
      </c>
      <c r="J18" s="81" t="s">
        <v>33</v>
      </c>
      <c r="K18" s="92" t="s">
        <v>269</v>
      </c>
      <c r="L18" s="89" t="s">
        <v>124</v>
      </c>
      <c r="Q18" s="66" t="s">
        <v>410</v>
      </c>
    </row>
    <row r="19" spans="1:17" x14ac:dyDescent="0.2">
      <c r="A19" s="98" t="s">
        <v>261</v>
      </c>
      <c r="B19" s="66" t="s">
        <v>173</v>
      </c>
      <c r="C19" s="64" t="s">
        <v>145</v>
      </c>
      <c r="E19" s="66" t="s">
        <v>191</v>
      </c>
      <c r="I19" s="80">
        <v>126</v>
      </c>
      <c r="J19" s="81" t="s">
        <v>34</v>
      </c>
      <c r="K19" s="92" t="s">
        <v>269</v>
      </c>
      <c r="L19" s="89" t="s">
        <v>125</v>
      </c>
      <c r="Q19" s="66" t="s">
        <v>410</v>
      </c>
    </row>
    <row r="20" spans="1:17" x14ac:dyDescent="0.2">
      <c r="A20" s="98" t="s">
        <v>262</v>
      </c>
      <c r="B20" s="66" t="s">
        <v>173</v>
      </c>
      <c r="C20" s="64" t="s">
        <v>145</v>
      </c>
      <c r="E20" s="66" t="s">
        <v>192</v>
      </c>
      <c r="I20" s="80">
        <v>127</v>
      </c>
      <c r="J20" s="81" t="s">
        <v>35</v>
      </c>
      <c r="K20" s="92" t="s">
        <v>269</v>
      </c>
      <c r="L20" s="89" t="s">
        <v>126</v>
      </c>
      <c r="Q20" s="66" t="s">
        <v>409</v>
      </c>
    </row>
    <row r="21" spans="1:17" x14ac:dyDescent="0.2">
      <c r="A21" s="98" t="s">
        <v>263</v>
      </c>
      <c r="B21" s="66" t="s">
        <v>173</v>
      </c>
      <c r="C21" s="64" t="s">
        <v>145</v>
      </c>
      <c r="E21" s="66" t="s">
        <v>193</v>
      </c>
      <c r="I21" s="80">
        <v>128</v>
      </c>
      <c r="J21" s="81" t="s">
        <v>36</v>
      </c>
      <c r="K21" s="92" t="s">
        <v>269</v>
      </c>
      <c r="L21" s="89" t="s">
        <v>83</v>
      </c>
      <c r="Q21" s="66" t="s">
        <v>409</v>
      </c>
    </row>
    <row r="22" spans="1:17" ht="12" thickBot="1" x14ac:dyDescent="0.25">
      <c r="A22" s="100" t="s">
        <v>264</v>
      </c>
      <c r="B22" s="101" t="s">
        <v>173</v>
      </c>
      <c r="C22" s="64" t="s">
        <v>145</v>
      </c>
      <c r="E22" s="66" t="s">
        <v>194</v>
      </c>
      <c r="I22" s="80">
        <v>129</v>
      </c>
      <c r="J22" s="81" t="s">
        <v>37</v>
      </c>
      <c r="K22" s="92" t="s">
        <v>269</v>
      </c>
      <c r="L22" s="89" t="s">
        <v>77</v>
      </c>
      <c r="Q22" s="66" t="s">
        <v>409</v>
      </c>
    </row>
    <row r="23" spans="1:17" x14ac:dyDescent="0.2">
      <c r="E23" s="66" t="s">
        <v>195</v>
      </c>
      <c r="I23" s="80">
        <v>130</v>
      </c>
      <c r="J23" s="81" t="s">
        <v>38</v>
      </c>
      <c r="K23" s="92" t="s">
        <v>269</v>
      </c>
      <c r="L23" s="89" t="s">
        <v>18</v>
      </c>
      <c r="Q23" s="66" t="s">
        <v>411</v>
      </c>
    </row>
    <row r="24" spans="1:17" x14ac:dyDescent="0.2">
      <c r="E24" s="66" t="s">
        <v>196</v>
      </c>
      <c r="I24" s="80">
        <v>131</v>
      </c>
      <c r="J24" s="81" t="s">
        <v>39</v>
      </c>
      <c r="K24" s="92" t="s">
        <v>269</v>
      </c>
      <c r="L24" s="89" t="s">
        <v>127</v>
      </c>
      <c r="Q24" s="66" t="s">
        <v>410</v>
      </c>
    </row>
    <row r="25" spans="1:17" x14ac:dyDescent="0.2">
      <c r="E25" s="66" t="s">
        <v>197</v>
      </c>
      <c r="I25" s="80">
        <v>215</v>
      </c>
      <c r="J25" s="81" t="s">
        <v>31</v>
      </c>
      <c r="K25" s="92" t="s">
        <v>269</v>
      </c>
      <c r="L25" s="89" t="s">
        <v>72</v>
      </c>
      <c r="Q25" s="66" t="s">
        <v>409</v>
      </c>
    </row>
    <row r="26" spans="1:17" x14ac:dyDescent="0.2">
      <c r="E26" s="66" t="s">
        <v>198</v>
      </c>
      <c r="I26" s="80">
        <v>216</v>
      </c>
      <c r="J26" s="81" t="s">
        <v>32</v>
      </c>
      <c r="K26" s="92" t="s">
        <v>269</v>
      </c>
      <c r="L26" s="89" t="s">
        <v>128</v>
      </c>
      <c r="Q26" s="66" t="s">
        <v>409</v>
      </c>
    </row>
    <row r="27" spans="1:17" x14ac:dyDescent="0.2">
      <c r="E27" s="66" t="s">
        <v>199</v>
      </c>
      <c r="I27" s="80">
        <v>527</v>
      </c>
      <c r="J27" s="81" t="s">
        <v>33</v>
      </c>
      <c r="K27" s="92" t="s">
        <v>269</v>
      </c>
      <c r="L27" s="89" t="s">
        <v>129</v>
      </c>
      <c r="Q27" s="66" t="s">
        <v>409</v>
      </c>
    </row>
    <row r="28" spans="1:17" x14ac:dyDescent="0.2">
      <c r="E28" s="66" t="s">
        <v>200</v>
      </c>
      <c r="I28" s="80">
        <v>528</v>
      </c>
      <c r="J28" s="81" t="s">
        <v>34</v>
      </c>
      <c r="K28" s="92" t="s">
        <v>269</v>
      </c>
      <c r="L28" s="89" t="s">
        <v>130</v>
      </c>
      <c r="Q28" s="66" t="s">
        <v>409</v>
      </c>
    </row>
    <row r="29" spans="1:17" x14ac:dyDescent="0.2">
      <c r="E29" s="66" t="s">
        <v>201</v>
      </c>
      <c r="I29" s="80">
        <v>529</v>
      </c>
      <c r="J29" s="81" t="s">
        <v>35</v>
      </c>
      <c r="K29" s="92" t="s">
        <v>269</v>
      </c>
      <c r="L29" s="89" t="s">
        <v>131</v>
      </c>
      <c r="Q29" s="66" t="s">
        <v>409</v>
      </c>
    </row>
    <row r="30" spans="1:17" x14ac:dyDescent="0.2">
      <c r="E30" s="66" t="s">
        <v>202</v>
      </c>
      <c r="I30" s="80">
        <v>530</v>
      </c>
      <c r="J30" s="81" t="s">
        <v>36</v>
      </c>
      <c r="K30" s="92" t="s">
        <v>269</v>
      </c>
      <c r="L30" s="89" t="s">
        <v>89</v>
      </c>
      <c r="Q30" s="66" t="s">
        <v>411</v>
      </c>
    </row>
    <row r="31" spans="1:17" x14ac:dyDescent="0.2">
      <c r="E31" s="66" t="s">
        <v>203</v>
      </c>
      <c r="I31" s="80">
        <v>531</v>
      </c>
      <c r="J31" s="81" t="s">
        <v>37</v>
      </c>
      <c r="K31" s="92" t="s">
        <v>269</v>
      </c>
      <c r="L31" s="89" t="s">
        <v>97</v>
      </c>
      <c r="Q31" s="66" t="s">
        <v>409</v>
      </c>
    </row>
    <row r="32" spans="1:17" x14ac:dyDescent="0.2">
      <c r="E32" s="66" t="s">
        <v>204</v>
      </c>
      <c r="I32" s="80">
        <v>532</v>
      </c>
      <c r="J32" s="81" t="s">
        <v>38</v>
      </c>
      <c r="K32" s="92" t="s">
        <v>269</v>
      </c>
      <c r="L32" s="89" t="s">
        <v>132</v>
      </c>
      <c r="Q32" s="66" t="s">
        <v>409</v>
      </c>
    </row>
    <row r="33" spans="5:17" ht="12" thickBot="1" x14ac:dyDescent="0.25">
      <c r="E33" s="66" t="s">
        <v>205</v>
      </c>
      <c r="I33" s="80">
        <v>533</v>
      </c>
      <c r="J33" s="81" t="s">
        <v>39</v>
      </c>
      <c r="K33" s="92" t="s">
        <v>269</v>
      </c>
      <c r="L33" s="94" t="s">
        <v>74</v>
      </c>
      <c r="Q33" s="66" t="s">
        <v>410</v>
      </c>
    </row>
    <row r="34" spans="5:17" x14ac:dyDescent="0.2">
      <c r="E34" s="66" t="s">
        <v>206</v>
      </c>
      <c r="I34" s="80">
        <v>451</v>
      </c>
      <c r="J34" s="81" t="s">
        <v>270</v>
      </c>
      <c r="K34" s="81" t="s">
        <v>40</v>
      </c>
      <c r="Q34" s="66" t="s">
        <v>409</v>
      </c>
    </row>
    <row r="35" spans="5:17" x14ac:dyDescent="0.2">
      <c r="E35" s="102" t="s">
        <v>207</v>
      </c>
      <c r="I35" s="80">
        <v>700</v>
      </c>
      <c r="J35" s="81" t="s">
        <v>40</v>
      </c>
      <c r="K35" s="81" t="s">
        <v>40</v>
      </c>
      <c r="Q35" s="102" t="s">
        <v>412</v>
      </c>
    </row>
    <row r="36" spans="5:17" x14ac:dyDescent="0.2">
      <c r="E36" s="102" t="s">
        <v>208</v>
      </c>
      <c r="I36" s="80">
        <v>200</v>
      </c>
      <c r="J36" s="81" t="s">
        <v>41</v>
      </c>
      <c r="K36" s="81" t="s">
        <v>271</v>
      </c>
      <c r="Q36" s="102" t="s">
        <v>409</v>
      </c>
    </row>
    <row r="37" spans="5:17" x14ac:dyDescent="0.2">
      <c r="E37" s="102" t="s">
        <v>209</v>
      </c>
      <c r="I37" s="80">
        <v>201</v>
      </c>
      <c r="J37" s="81" t="s">
        <v>42</v>
      </c>
      <c r="K37" s="81" t="s">
        <v>271</v>
      </c>
      <c r="Q37" s="102" t="s">
        <v>409</v>
      </c>
    </row>
    <row r="38" spans="5:17" x14ac:dyDescent="0.2">
      <c r="E38" s="102" t="s">
        <v>210</v>
      </c>
      <c r="I38" s="80">
        <v>202</v>
      </c>
      <c r="J38" s="81" t="s">
        <v>43</v>
      </c>
      <c r="K38" s="81" t="s">
        <v>271</v>
      </c>
      <c r="Q38" s="102" t="s">
        <v>409</v>
      </c>
    </row>
    <row r="39" spans="5:17" x14ac:dyDescent="0.2">
      <c r="E39" s="102" t="s">
        <v>211</v>
      </c>
      <c r="I39" s="80">
        <v>203</v>
      </c>
      <c r="J39" s="81" t="s">
        <v>44</v>
      </c>
      <c r="K39" s="81" t="s">
        <v>271</v>
      </c>
      <c r="Q39" s="102" t="s">
        <v>410</v>
      </c>
    </row>
    <row r="40" spans="5:17" x14ac:dyDescent="0.2">
      <c r="E40" s="102" t="s">
        <v>212</v>
      </c>
      <c r="I40" s="80">
        <v>204</v>
      </c>
      <c r="J40" s="81" t="s">
        <v>45</v>
      </c>
      <c r="K40" s="81" t="s">
        <v>271</v>
      </c>
      <c r="Q40" s="102" t="s">
        <v>410</v>
      </c>
    </row>
    <row r="41" spans="5:17" x14ac:dyDescent="0.2">
      <c r="E41" s="102" t="s">
        <v>213</v>
      </c>
      <c r="I41" s="80">
        <v>205</v>
      </c>
      <c r="J41" s="81" t="s">
        <v>46</v>
      </c>
      <c r="K41" s="81" t="s">
        <v>271</v>
      </c>
      <c r="Q41" s="102" t="s">
        <v>410</v>
      </c>
    </row>
    <row r="42" spans="5:17" x14ac:dyDescent="0.2">
      <c r="E42" s="102" t="s">
        <v>214</v>
      </c>
      <c r="I42" s="80">
        <v>206</v>
      </c>
      <c r="J42" s="81" t="s">
        <v>47</v>
      </c>
      <c r="K42" s="81" t="s">
        <v>271</v>
      </c>
      <c r="Q42" s="102" t="s">
        <v>412</v>
      </c>
    </row>
    <row r="43" spans="5:17" x14ac:dyDescent="0.2">
      <c r="E43" s="102" t="s">
        <v>215</v>
      </c>
      <c r="I43" s="80">
        <v>207</v>
      </c>
      <c r="J43" s="81" t="s">
        <v>48</v>
      </c>
      <c r="K43" s="81" t="s">
        <v>271</v>
      </c>
      <c r="Q43" s="102" t="s">
        <v>410</v>
      </c>
    </row>
    <row r="44" spans="5:17" x14ac:dyDescent="0.2">
      <c r="E44" s="102" t="s">
        <v>216</v>
      </c>
      <c r="I44" s="80">
        <v>208</v>
      </c>
      <c r="J44" s="81" t="s">
        <v>49</v>
      </c>
      <c r="K44" s="81" t="s">
        <v>271</v>
      </c>
      <c r="Q44" s="102" t="s">
        <v>412</v>
      </c>
    </row>
    <row r="45" spans="5:17" x14ac:dyDescent="0.2">
      <c r="E45" s="102" t="s">
        <v>217</v>
      </c>
      <c r="I45" s="80">
        <v>209</v>
      </c>
      <c r="J45" s="81" t="s">
        <v>50</v>
      </c>
      <c r="K45" s="81" t="s">
        <v>271</v>
      </c>
      <c r="Q45" s="102" t="s">
        <v>410</v>
      </c>
    </row>
    <row r="46" spans="5:17" x14ac:dyDescent="0.2">
      <c r="E46" s="102" t="s">
        <v>218</v>
      </c>
      <c r="I46" s="80">
        <v>210</v>
      </c>
      <c r="J46" s="81" t="s">
        <v>51</v>
      </c>
      <c r="K46" s="81" t="s">
        <v>271</v>
      </c>
      <c r="Q46" s="102" t="s">
        <v>410</v>
      </c>
    </row>
    <row r="47" spans="5:17" x14ac:dyDescent="0.2">
      <c r="E47" s="102" t="s">
        <v>219</v>
      </c>
      <c r="I47" s="80">
        <v>211</v>
      </c>
      <c r="J47" s="81" t="s">
        <v>41</v>
      </c>
      <c r="K47" s="81" t="s">
        <v>271</v>
      </c>
      <c r="Q47" s="102" t="s">
        <v>411</v>
      </c>
    </row>
    <row r="48" spans="5:17" x14ac:dyDescent="0.2">
      <c r="E48" s="102" t="s">
        <v>220</v>
      </c>
      <c r="I48" s="80">
        <v>212</v>
      </c>
      <c r="J48" s="81" t="s">
        <v>52</v>
      </c>
      <c r="K48" s="81" t="s">
        <v>271</v>
      </c>
      <c r="Q48" s="102" t="s">
        <v>412</v>
      </c>
    </row>
    <row r="49" spans="5:17" x14ac:dyDescent="0.2">
      <c r="E49" s="102" t="s">
        <v>221</v>
      </c>
      <c r="I49" s="80">
        <v>213</v>
      </c>
      <c r="J49" s="81" t="s">
        <v>53</v>
      </c>
      <c r="K49" s="81" t="s">
        <v>271</v>
      </c>
      <c r="Q49" s="102" t="s">
        <v>411</v>
      </c>
    </row>
    <row r="50" spans="5:17" x14ac:dyDescent="0.2">
      <c r="E50" s="102" t="s">
        <v>222</v>
      </c>
      <c r="I50" s="80">
        <v>214</v>
      </c>
      <c r="J50" s="81" t="s">
        <v>54</v>
      </c>
      <c r="K50" s="81" t="s">
        <v>271</v>
      </c>
      <c r="Q50" s="102" t="s">
        <v>410</v>
      </c>
    </row>
    <row r="51" spans="5:17" x14ac:dyDescent="0.2">
      <c r="E51" s="102" t="s">
        <v>223</v>
      </c>
      <c r="I51" s="80">
        <v>300</v>
      </c>
      <c r="J51" s="81" t="s">
        <v>55</v>
      </c>
      <c r="K51" s="81" t="s">
        <v>272</v>
      </c>
      <c r="Q51" s="102" t="s">
        <v>409</v>
      </c>
    </row>
    <row r="52" spans="5:17" x14ac:dyDescent="0.2">
      <c r="E52" s="102" t="s">
        <v>224</v>
      </c>
      <c r="I52" s="80">
        <v>301</v>
      </c>
      <c r="J52" s="81" t="s">
        <v>56</v>
      </c>
      <c r="K52" s="81" t="s">
        <v>272</v>
      </c>
      <c r="Q52" s="102" t="s">
        <v>409</v>
      </c>
    </row>
    <row r="53" spans="5:17" x14ac:dyDescent="0.2">
      <c r="E53" s="102" t="s">
        <v>225</v>
      </c>
      <c r="I53" s="80">
        <v>302</v>
      </c>
      <c r="J53" s="81" t="s">
        <v>57</v>
      </c>
      <c r="K53" s="81" t="s">
        <v>272</v>
      </c>
      <c r="Q53" s="102" t="s">
        <v>409</v>
      </c>
    </row>
    <row r="54" spans="5:17" x14ac:dyDescent="0.2">
      <c r="E54" s="102" t="s">
        <v>226</v>
      </c>
      <c r="I54" s="80">
        <v>303</v>
      </c>
      <c r="J54" s="81" t="s">
        <v>58</v>
      </c>
      <c r="K54" s="81" t="s">
        <v>272</v>
      </c>
      <c r="Q54" s="102" t="s">
        <v>409</v>
      </c>
    </row>
    <row r="55" spans="5:17" x14ac:dyDescent="0.2">
      <c r="E55" s="102" t="s">
        <v>227</v>
      </c>
      <c r="I55" s="80">
        <v>304</v>
      </c>
      <c r="J55" s="81" t="s">
        <v>59</v>
      </c>
      <c r="K55" s="81" t="s">
        <v>272</v>
      </c>
      <c r="Q55" s="102" t="s">
        <v>409</v>
      </c>
    </row>
    <row r="56" spans="5:17" x14ac:dyDescent="0.2">
      <c r="E56" s="102" t="s">
        <v>228</v>
      </c>
      <c r="I56" s="80">
        <v>305</v>
      </c>
      <c r="J56" s="81" t="s">
        <v>60</v>
      </c>
      <c r="K56" s="81" t="s">
        <v>272</v>
      </c>
      <c r="Q56" s="102" t="s">
        <v>409</v>
      </c>
    </row>
    <row r="57" spans="5:17" x14ac:dyDescent="0.2">
      <c r="E57" s="102" t="s">
        <v>229</v>
      </c>
      <c r="I57" s="80">
        <v>306</v>
      </c>
      <c r="J57" s="81" t="s">
        <v>61</v>
      </c>
      <c r="K57" s="81" t="s">
        <v>272</v>
      </c>
      <c r="Q57" s="102" t="s">
        <v>409</v>
      </c>
    </row>
    <row r="58" spans="5:17" x14ac:dyDescent="0.2">
      <c r="E58" s="102" t="s">
        <v>230</v>
      </c>
      <c r="I58" s="80">
        <v>308</v>
      </c>
      <c r="J58" s="81" t="s">
        <v>62</v>
      </c>
      <c r="K58" s="81" t="s">
        <v>272</v>
      </c>
      <c r="Q58" s="102" t="s">
        <v>412</v>
      </c>
    </row>
    <row r="59" spans="5:17" x14ac:dyDescent="0.2">
      <c r="E59" s="102" t="s">
        <v>231</v>
      </c>
      <c r="I59" s="80">
        <v>309</v>
      </c>
      <c r="J59" s="81" t="s">
        <v>63</v>
      </c>
      <c r="K59" s="81" t="s">
        <v>272</v>
      </c>
      <c r="Q59" s="102" t="s">
        <v>412</v>
      </c>
    </row>
    <row r="60" spans="5:17" x14ac:dyDescent="0.2">
      <c r="E60" s="102" t="s">
        <v>232</v>
      </c>
      <c r="I60" s="80">
        <v>310</v>
      </c>
      <c r="J60" s="81" t="s">
        <v>64</v>
      </c>
      <c r="K60" s="81" t="s">
        <v>272</v>
      </c>
      <c r="Q60" s="102" t="s">
        <v>411</v>
      </c>
    </row>
    <row r="61" spans="5:17" x14ac:dyDescent="0.2">
      <c r="E61" s="102" t="s">
        <v>233</v>
      </c>
      <c r="I61" s="80">
        <v>311</v>
      </c>
      <c r="J61" s="81" t="s">
        <v>65</v>
      </c>
      <c r="K61" s="81" t="s">
        <v>272</v>
      </c>
      <c r="Q61" s="102" t="s">
        <v>409</v>
      </c>
    </row>
    <row r="62" spans="5:17" x14ac:dyDescent="0.2">
      <c r="E62" s="102" t="s">
        <v>234</v>
      </c>
      <c r="I62" s="80">
        <v>312</v>
      </c>
      <c r="J62" s="81" t="s">
        <v>66</v>
      </c>
      <c r="K62" s="81" t="s">
        <v>272</v>
      </c>
      <c r="Q62" s="102" t="s">
        <v>410</v>
      </c>
    </row>
    <row r="63" spans="5:17" x14ac:dyDescent="0.2">
      <c r="E63" s="102" t="s">
        <v>235</v>
      </c>
      <c r="I63" s="80">
        <v>313</v>
      </c>
      <c r="J63" s="81" t="s">
        <v>67</v>
      </c>
      <c r="K63" s="81" t="s">
        <v>272</v>
      </c>
      <c r="Q63" s="102" t="s">
        <v>410</v>
      </c>
    </row>
    <row r="64" spans="5:17" x14ac:dyDescent="0.2">
      <c r="E64" s="103" t="s">
        <v>236</v>
      </c>
      <c r="I64" s="80">
        <v>314</v>
      </c>
      <c r="J64" s="81" t="s">
        <v>55</v>
      </c>
      <c r="K64" s="81" t="s">
        <v>272</v>
      </c>
      <c r="Q64" s="103" t="s">
        <v>410</v>
      </c>
    </row>
    <row r="65" spans="5:17" x14ac:dyDescent="0.2">
      <c r="E65" s="103" t="s">
        <v>237</v>
      </c>
      <c r="I65" s="80">
        <v>315</v>
      </c>
      <c r="J65" s="81" t="s">
        <v>68</v>
      </c>
      <c r="K65" s="81" t="s">
        <v>272</v>
      </c>
      <c r="Q65" s="103" t="s">
        <v>411</v>
      </c>
    </row>
    <row r="66" spans="5:17" ht="12" thickBot="1" x14ac:dyDescent="0.25">
      <c r="E66" s="104" t="s">
        <v>238</v>
      </c>
      <c r="I66" s="80">
        <v>316</v>
      </c>
      <c r="J66" s="81" t="s">
        <v>69</v>
      </c>
      <c r="K66" s="81" t="s">
        <v>272</v>
      </c>
      <c r="Q66" s="104" t="s">
        <v>238</v>
      </c>
    </row>
    <row r="67" spans="5:17" x14ac:dyDescent="0.2">
      <c r="I67" s="80">
        <v>317</v>
      </c>
      <c r="J67" s="81" t="s">
        <v>70</v>
      </c>
      <c r="K67" s="81" t="s">
        <v>272</v>
      </c>
    </row>
    <row r="68" spans="5:17" x14ac:dyDescent="0.2">
      <c r="I68" s="80">
        <v>318</v>
      </c>
      <c r="J68" s="81" t="s">
        <v>71</v>
      </c>
      <c r="K68" s="81" t="s">
        <v>272</v>
      </c>
    </row>
    <row r="69" spans="5:17" x14ac:dyDescent="0.2">
      <c r="I69" s="80">
        <v>319</v>
      </c>
      <c r="J69" s="81" t="s">
        <v>72</v>
      </c>
      <c r="K69" s="81" t="s">
        <v>272</v>
      </c>
    </row>
    <row r="70" spans="5:17" x14ac:dyDescent="0.2">
      <c r="I70" s="80">
        <v>320</v>
      </c>
      <c r="J70" s="81" t="s">
        <v>73</v>
      </c>
      <c r="K70" s="81" t="s">
        <v>272</v>
      </c>
    </row>
    <row r="71" spans="5:17" x14ac:dyDescent="0.2">
      <c r="I71" s="80">
        <v>321</v>
      </c>
      <c r="J71" s="81" t="s">
        <v>74</v>
      </c>
      <c r="K71" s="81" t="s">
        <v>272</v>
      </c>
    </row>
    <row r="72" spans="5:17" x14ac:dyDescent="0.2">
      <c r="I72" s="80">
        <v>322</v>
      </c>
      <c r="J72" s="81" t="s">
        <v>75</v>
      </c>
      <c r="K72" s="81" t="s">
        <v>272</v>
      </c>
    </row>
    <row r="73" spans="5:17" x14ac:dyDescent="0.2">
      <c r="I73" s="80">
        <v>323</v>
      </c>
      <c r="J73" s="81" t="s">
        <v>76</v>
      </c>
      <c r="K73" s="81" t="s">
        <v>272</v>
      </c>
    </row>
    <row r="74" spans="5:17" x14ac:dyDescent="0.2">
      <c r="I74" s="80">
        <v>500</v>
      </c>
      <c r="J74" s="81" t="s">
        <v>77</v>
      </c>
      <c r="K74" s="81" t="s">
        <v>273</v>
      </c>
    </row>
    <row r="75" spans="5:17" x14ac:dyDescent="0.2">
      <c r="I75" s="80">
        <v>501</v>
      </c>
      <c r="J75" s="81" t="s">
        <v>78</v>
      </c>
      <c r="K75" s="81" t="s">
        <v>273</v>
      </c>
    </row>
    <row r="76" spans="5:17" x14ac:dyDescent="0.2">
      <c r="I76" s="80">
        <v>502</v>
      </c>
      <c r="J76" s="81" t="s">
        <v>79</v>
      </c>
      <c r="K76" s="81" t="s">
        <v>273</v>
      </c>
    </row>
    <row r="77" spans="5:17" x14ac:dyDescent="0.2">
      <c r="I77" s="80">
        <v>503</v>
      </c>
      <c r="J77" s="81" t="s">
        <v>80</v>
      </c>
      <c r="K77" s="81" t="s">
        <v>273</v>
      </c>
    </row>
    <row r="78" spans="5:17" x14ac:dyDescent="0.2">
      <c r="I78" s="80">
        <v>504</v>
      </c>
      <c r="J78" s="81" t="s">
        <v>81</v>
      </c>
      <c r="K78" s="81" t="s">
        <v>273</v>
      </c>
    </row>
    <row r="79" spans="5:17" x14ac:dyDescent="0.2">
      <c r="I79" s="80">
        <v>505</v>
      </c>
      <c r="J79" s="81" t="s">
        <v>82</v>
      </c>
      <c r="K79" s="81" t="s">
        <v>273</v>
      </c>
    </row>
    <row r="80" spans="5:17" x14ac:dyDescent="0.2">
      <c r="I80" s="80">
        <v>506</v>
      </c>
      <c r="J80" s="81" t="s">
        <v>83</v>
      </c>
      <c r="K80" s="81" t="s">
        <v>273</v>
      </c>
    </row>
    <row r="81" spans="9:11" x14ac:dyDescent="0.2">
      <c r="I81" s="80">
        <v>507</v>
      </c>
      <c r="J81" s="81" t="s">
        <v>84</v>
      </c>
      <c r="K81" s="81" t="s">
        <v>273</v>
      </c>
    </row>
    <row r="82" spans="9:11" x14ac:dyDescent="0.2">
      <c r="I82" s="80">
        <v>509</v>
      </c>
      <c r="J82" s="81" t="s">
        <v>85</v>
      </c>
      <c r="K82" s="81" t="s">
        <v>273</v>
      </c>
    </row>
    <row r="83" spans="9:11" x14ac:dyDescent="0.2">
      <c r="I83" s="80">
        <v>510</v>
      </c>
      <c r="J83" s="81" t="s">
        <v>86</v>
      </c>
      <c r="K83" s="81" t="s">
        <v>273</v>
      </c>
    </row>
    <row r="84" spans="9:11" x14ac:dyDescent="0.2">
      <c r="I84" s="80">
        <v>511</v>
      </c>
      <c r="J84" s="81" t="s">
        <v>77</v>
      </c>
      <c r="K84" s="81" t="s">
        <v>273</v>
      </c>
    </row>
    <row r="85" spans="9:11" x14ac:dyDescent="0.2">
      <c r="I85" s="80">
        <v>512</v>
      </c>
      <c r="J85" s="81" t="s">
        <v>87</v>
      </c>
      <c r="K85" s="81" t="s">
        <v>273</v>
      </c>
    </row>
    <row r="86" spans="9:11" x14ac:dyDescent="0.2">
      <c r="I86" s="80">
        <v>513</v>
      </c>
      <c r="J86" s="81" t="s">
        <v>88</v>
      </c>
      <c r="K86" s="81" t="s">
        <v>273</v>
      </c>
    </row>
    <row r="87" spans="9:11" x14ac:dyDescent="0.2">
      <c r="I87" s="80">
        <v>514</v>
      </c>
      <c r="J87" s="81" t="s">
        <v>89</v>
      </c>
      <c r="K87" s="81" t="s">
        <v>273</v>
      </c>
    </row>
    <row r="88" spans="9:11" x14ac:dyDescent="0.2">
      <c r="I88" s="80">
        <v>515</v>
      </c>
      <c r="J88" s="81" t="s">
        <v>90</v>
      </c>
      <c r="K88" s="81" t="s">
        <v>273</v>
      </c>
    </row>
    <row r="89" spans="9:11" x14ac:dyDescent="0.2">
      <c r="I89" s="80">
        <v>516</v>
      </c>
      <c r="J89" s="81" t="s">
        <v>91</v>
      </c>
      <c r="K89" s="81" t="s">
        <v>273</v>
      </c>
    </row>
    <row r="90" spans="9:11" x14ac:dyDescent="0.2">
      <c r="I90" s="80">
        <v>517</v>
      </c>
      <c r="J90" s="81" t="s">
        <v>92</v>
      </c>
      <c r="K90" s="81" t="s">
        <v>273</v>
      </c>
    </row>
    <row r="91" spans="9:11" x14ac:dyDescent="0.2">
      <c r="I91" s="80">
        <v>518</v>
      </c>
      <c r="J91" s="81" t="s">
        <v>93</v>
      </c>
      <c r="K91" s="81" t="s">
        <v>273</v>
      </c>
    </row>
    <row r="92" spans="9:11" x14ac:dyDescent="0.2">
      <c r="I92" s="80">
        <v>519</v>
      </c>
      <c r="J92" s="81" t="s">
        <v>94</v>
      </c>
      <c r="K92" s="81" t="s">
        <v>273</v>
      </c>
    </row>
    <row r="93" spans="9:11" x14ac:dyDescent="0.2">
      <c r="I93" s="80">
        <v>520</v>
      </c>
      <c r="J93" s="81" t="s">
        <v>95</v>
      </c>
      <c r="K93" s="81" t="s">
        <v>273</v>
      </c>
    </row>
    <row r="94" spans="9:11" x14ac:dyDescent="0.2">
      <c r="I94" s="80">
        <v>521</v>
      </c>
      <c r="J94" s="81" t="s">
        <v>96</v>
      </c>
      <c r="K94" s="81" t="s">
        <v>273</v>
      </c>
    </row>
    <row r="95" spans="9:11" x14ac:dyDescent="0.2">
      <c r="I95" s="80">
        <v>522</v>
      </c>
      <c r="J95" s="81" t="s">
        <v>97</v>
      </c>
      <c r="K95" s="81" t="s">
        <v>273</v>
      </c>
    </row>
    <row r="96" spans="9:11" x14ac:dyDescent="0.2">
      <c r="I96" s="80">
        <v>523</v>
      </c>
      <c r="J96" s="81" t="s">
        <v>98</v>
      </c>
      <c r="K96" s="81" t="s">
        <v>273</v>
      </c>
    </row>
    <row r="97" spans="9:11" x14ac:dyDescent="0.2">
      <c r="I97" s="80">
        <v>524</v>
      </c>
      <c r="J97" s="81" t="s">
        <v>99</v>
      </c>
      <c r="K97" s="81" t="s">
        <v>273</v>
      </c>
    </row>
    <row r="98" spans="9:11" x14ac:dyDescent="0.2">
      <c r="I98" s="80">
        <v>525</v>
      </c>
      <c r="J98" s="81" t="s">
        <v>100</v>
      </c>
      <c r="K98" s="81" t="s">
        <v>273</v>
      </c>
    </row>
    <row r="99" spans="9:11" x14ac:dyDescent="0.2">
      <c r="I99" s="80">
        <v>526</v>
      </c>
      <c r="J99" s="81" t="s">
        <v>101</v>
      </c>
      <c r="K99" s="81" t="s">
        <v>273</v>
      </c>
    </row>
    <row r="100" spans="9:11" x14ac:dyDescent="0.2">
      <c r="I100" s="80">
        <v>601</v>
      </c>
      <c r="J100" s="81" t="s">
        <v>102</v>
      </c>
      <c r="K100" s="81" t="s">
        <v>274</v>
      </c>
    </row>
    <row r="101" spans="9:11" x14ac:dyDescent="0.2">
      <c r="I101" s="80">
        <v>604</v>
      </c>
      <c r="J101" s="81" t="s">
        <v>103</v>
      </c>
      <c r="K101" s="81" t="s">
        <v>274</v>
      </c>
    </row>
    <row r="102" spans="9:11" x14ac:dyDescent="0.2">
      <c r="I102" s="80">
        <v>606</v>
      </c>
      <c r="J102" s="81" t="s">
        <v>104</v>
      </c>
      <c r="K102" s="81" t="s">
        <v>274</v>
      </c>
    </row>
    <row r="103" spans="9:11" x14ac:dyDescent="0.2">
      <c r="I103" s="80">
        <v>607</v>
      </c>
      <c r="J103" s="81" t="s">
        <v>105</v>
      </c>
      <c r="K103" s="81" t="s">
        <v>274</v>
      </c>
    </row>
    <row r="104" spans="9:11" x14ac:dyDescent="0.2">
      <c r="I104" s="80">
        <v>608</v>
      </c>
      <c r="J104" s="81" t="s">
        <v>106</v>
      </c>
      <c r="K104" s="81" t="s">
        <v>274</v>
      </c>
    </row>
    <row r="105" spans="9:11" x14ac:dyDescent="0.2">
      <c r="I105" s="80">
        <v>609</v>
      </c>
      <c r="J105" s="81" t="s">
        <v>107</v>
      </c>
      <c r="K105" s="81" t="s">
        <v>274</v>
      </c>
    </row>
    <row r="106" spans="9:11" x14ac:dyDescent="0.2">
      <c r="I106" s="80">
        <v>610</v>
      </c>
      <c r="J106" s="81" t="s">
        <v>108</v>
      </c>
      <c r="K106" s="81" t="s">
        <v>274</v>
      </c>
    </row>
    <row r="107" spans="9:11" x14ac:dyDescent="0.2">
      <c r="I107" s="80">
        <v>611</v>
      </c>
      <c r="J107" s="81" t="s">
        <v>109</v>
      </c>
      <c r="K107" s="81" t="s">
        <v>274</v>
      </c>
    </row>
    <row r="108" spans="9:11" x14ac:dyDescent="0.2">
      <c r="I108" s="80">
        <v>612</v>
      </c>
      <c r="J108" s="81" t="s">
        <v>110</v>
      </c>
      <c r="K108" s="81" t="s">
        <v>274</v>
      </c>
    </row>
    <row r="109" spans="9:11" x14ac:dyDescent="0.2">
      <c r="I109" s="80">
        <v>613</v>
      </c>
      <c r="J109" s="81" t="s">
        <v>111</v>
      </c>
      <c r="K109" s="81" t="s">
        <v>274</v>
      </c>
    </row>
    <row r="110" spans="9:11" x14ac:dyDescent="0.2">
      <c r="I110" s="80">
        <v>614</v>
      </c>
      <c r="J110" s="81" t="s">
        <v>112</v>
      </c>
      <c r="K110" s="81" t="s">
        <v>274</v>
      </c>
    </row>
    <row r="111" spans="9:11" ht="12" thickBot="1" x14ac:dyDescent="0.25">
      <c r="I111" s="105">
        <v>900</v>
      </c>
      <c r="J111" s="106" t="s">
        <v>134</v>
      </c>
      <c r="K111" s="106" t="s">
        <v>134</v>
      </c>
    </row>
  </sheetData>
  <sheetProtection algorithmName="SHA-512" hashValue="hnCeKIw+ZbCcyeTUxWFRs5+3aWA7tjPzcUpoBkmGR1wxvI+jMznSOk0s8BcqBz4GGT9rJPqU2ydLtLJ9hK+mhA==" saltValue="u4s6IAepUzHm2mB3yF3UDA==" spinCount="100000" sheet="1" selectLockedCells="1"/>
  <autoFilter ref="A1:P111"/>
  <sortState ref="L2:L33">
    <sortCondition ref="L1"/>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1A773F4F7EE19468AE276810B9F2125" ma:contentTypeVersion="0" ma:contentTypeDescription="Crear nuevo documento." ma:contentTypeScope="" ma:versionID="386168ae7a734944e368697c901fef16">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B86D9B8-7625-4A3E-99CB-C4B08BC846B0}">
  <ds:schemaRefs>
    <ds:schemaRef ds:uri="http://schemas.microsoft.com/sharepoint/v3/contenttype/forms"/>
  </ds:schemaRefs>
</ds:datastoreItem>
</file>

<file path=customXml/itemProps2.xml><?xml version="1.0" encoding="utf-8"?>
<ds:datastoreItem xmlns:ds="http://schemas.openxmlformats.org/officeDocument/2006/customXml" ds:itemID="{BE10F2C1-F18D-4024-9F8B-2FC192ED0C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CF3E3DB-EF20-49E7-891A-C14143BF70AB}">
  <ds:schemaRefs>
    <ds:schemaRef ds:uri="http://purl.org/dc/elements/1.1/"/>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Cédula GSNPA</vt:lpstr>
      <vt:lpstr>Reporte</vt:lpstr>
      <vt:lpstr>Datos</vt:lpstr>
      <vt:lpstr>'Cédula GSNPA'!Área_de_impresión</vt:lpstr>
      <vt:lpstr>Reporte!Área_de_impresión</vt:lpstr>
      <vt:lpstr>'Cédula GSNPA'!Títulos_a_imprimir</vt:lpstr>
      <vt:lpstr>Reporte!Títulos_a_imprimir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Ruben Gonzalez Mejia</dc:creator>
  <cp:lastModifiedBy>Rigoberto Iduviel Toriz Arellano</cp:lastModifiedBy>
  <cp:lastPrinted>2018-10-01T19:24:35Z</cp:lastPrinted>
  <dcterms:created xsi:type="dcterms:W3CDTF">2017-04-06T22:41:44Z</dcterms:created>
  <dcterms:modified xsi:type="dcterms:W3CDTF">2018-10-05T15:33:52Z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0x01010081A773F4F7EE19468AE276810B9F2125</vt:lpwstr>
  </property>
</Properties>
</file>